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2630" windowHeight="1113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'!$A$1:$R$43</definedName>
    <definedName name="_xlnm.Print_Area" localSheetId="1">РАСХОДЫ!$A$1:$R$89</definedName>
  </definedNames>
  <calcPr calcId="144525" iterate="1"/>
</workbook>
</file>

<file path=xl/calcChain.xml><?xml version="1.0" encoding="utf-8"?>
<calcChain xmlns="http://schemas.openxmlformats.org/spreadsheetml/2006/main">
  <c r="R89" i="2" l="1"/>
  <c r="R37" i="2"/>
  <c r="R68" i="2"/>
  <c r="R47" i="2"/>
  <c r="R88" i="2"/>
  <c r="R84" i="2"/>
  <c r="Q87" i="2"/>
  <c r="Q88" i="2"/>
  <c r="Q86" i="2"/>
  <c r="Q84" i="2"/>
  <c r="Q81" i="2"/>
  <c r="Q82" i="2"/>
  <c r="Q80" i="2"/>
  <c r="R77" i="2"/>
  <c r="R76" i="2"/>
  <c r="Q76" i="2"/>
  <c r="Q77" i="2"/>
  <c r="Q78" i="2"/>
  <c r="Q75" i="2"/>
  <c r="P74" i="2"/>
  <c r="Q68" i="2"/>
  <c r="R73" i="2"/>
  <c r="R72" i="2"/>
  <c r="R71" i="2"/>
  <c r="R69" i="2"/>
  <c r="Q71" i="2"/>
  <c r="Q72" i="2"/>
  <c r="Q73" i="2"/>
  <c r="Q70" i="2"/>
  <c r="Q69" i="2"/>
  <c r="Q59" i="2"/>
  <c r="Q62" i="2"/>
  <c r="Q63" i="2"/>
  <c r="Q64" i="2"/>
  <c r="Q65" i="2"/>
  <c r="Q66" i="2"/>
  <c r="Q67" i="2"/>
  <c r="Q61" i="2"/>
  <c r="R67" i="2"/>
  <c r="R63" i="2"/>
  <c r="R62" i="2"/>
  <c r="R61" i="2"/>
  <c r="P60" i="2"/>
  <c r="R58" i="2"/>
  <c r="Q58" i="2"/>
  <c r="R53" i="2"/>
  <c r="R52" i="2"/>
  <c r="R50" i="2"/>
  <c r="P48" i="2"/>
  <c r="Q54" i="2"/>
  <c r="Q55" i="2"/>
  <c r="Q50" i="2"/>
  <c r="Q51" i="2"/>
  <c r="Q52" i="2"/>
  <c r="Q53" i="2"/>
  <c r="Q56" i="2"/>
  <c r="Q49" i="2"/>
  <c r="Q46" i="2"/>
  <c r="Q47" i="2"/>
  <c r="Q45" i="2"/>
  <c r="R36" i="2"/>
  <c r="Q37" i="2"/>
  <c r="R38" i="2"/>
  <c r="Q40" i="2"/>
  <c r="Q42" i="2"/>
  <c r="Q39" i="2"/>
  <c r="Q38" i="2"/>
  <c r="R34" i="2"/>
  <c r="R33" i="2"/>
  <c r="R32" i="2"/>
  <c r="R31" i="2"/>
  <c r="R27" i="2"/>
  <c r="Q29" i="2"/>
  <c r="Q30" i="2"/>
  <c r="Q31" i="2"/>
  <c r="Q32" i="2"/>
  <c r="Q33" i="2"/>
  <c r="Q35" i="2"/>
  <c r="Q36" i="2"/>
  <c r="Q28" i="2"/>
  <c r="Q34" i="2"/>
  <c r="Q27" i="2"/>
  <c r="Q23" i="2"/>
  <c r="Q24" i="2"/>
  <c r="Q25" i="2"/>
  <c r="Q22" i="2"/>
  <c r="Q20" i="2"/>
  <c r="Q19" i="2"/>
  <c r="R17" i="2"/>
  <c r="R15" i="2"/>
  <c r="R12" i="2"/>
  <c r="Q9" i="2"/>
  <c r="Q10" i="2"/>
  <c r="Q11" i="2"/>
  <c r="Q12" i="2"/>
  <c r="Q13" i="2"/>
  <c r="Q15" i="2"/>
  <c r="Q16" i="2"/>
  <c r="Q17" i="2"/>
  <c r="Q8" i="2"/>
  <c r="O85" i="2"/>
  <c r="P85" i="2"/>
  <c r="O83" i="2"/>
  <c r="P83" i="2"/>
  <c r="O79" i="2"/>
  <c r="O74" i="2"/>
  <c r="O68" i="2"/>
  <c r="P68" i="2"/>
  <c r="O60" i="2"/>
  <c r="O57" i="2"/>
  <c r="P57" i="2"/>
  <c r="O48" i="2"/>
  <c r="O43" i="2"/>
  <c r="O37" i="2"/>
  <c r="P37" i="2"/>
  <c r="O26" i="2"/>
  <c r="O21" i="2"/>
  <c r="O18" i="2"/>
  <c r="O7" i="2"/>
  <c r="P7" i="2"/>
  <c r="O9" i="2"/>
  <c r="O10" i="2"/>
  <c r="O11" i="2"/>
  <c r="O12" i="2"/>
  <c r="O13" i="2"/>
  <c r="O15" i="2"/>
  <c r="O16" i="2"/>
  <c r="O17" i="2"/>
  <c r="O19" i="2"/>
  <c r="O20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6" i="2"/>
  <c r="O58" i="2"/>
  <c r="O59" i="2"/>
  <c r="O61" i="2"/>
  <c r="O62" i="2"/>
  <c r="O63" i="2"/>
  <c r="O64" i="2"/>
  <c r="O65" i="2"/>
  <c r="O66" i="2"/>
  <c r="O67" i="2"/>
  <c r="O69" i="2"/>
  <c r="O70" i="2"/>
  <c r="O71" i="2"/>
  <c r="O72" i="2"/>
  <c r="O73" i="2"/>
  <c r="O75" i="2"/>
  <c r="O76" i="2"/>
  <c r="O77" i="2"/>
  <c r="O78" i="2"/>
  <c r="O80" i="2"/>
  <c r="O81" i="2"/>
  <c r="O82" i="2"/>
  <c r="O84" i="2"/>
  <c r="O86" i="2"/>
  <c r="O87" i="2"/>
  <c r="O88" i="2"/>
  <c r="O8" i="2"/>
  <c r="R7" i="1"/>
  <c r="Q7" i="1"/>
  <c r="Q35" i="1"/>
  <c r="Q36" i="1"/>
  <c r="Q37" i="1"/>
  <c r="Q34" i="1"/>
  <c r="R42" i="1"/>
  <c r="R41" i="1"/>
  <c r="Q40" i="1"/>
  <c r="Q41" i="1"/>
  <c r="Q42" i="1"/>
  <c r="Q39" i="1"/>
  <c r="R37" i="1"/>
  <c r="R35" i="1"/>
  <c r="R34" i="1"/>
  <c r="R30" i="1"/>
  <c r="Q29" i="1"/>
  <c r="R27" i="1"/>
  <c r="R23" i="1"/>
  <c r="Q25" i="1"/>
  <c r="Q26" i="1"/>
  <c r="Q27" i="1"/>
  <c r="Q28" i="1"/>
  <c r="Q30" i="1"/>
  <c r="Q31" i="1"/>
  <c r="Q23" i="1"/>
  <c r="Q22" i="1"/>
  <c r="Q21" i="1"/>
  <c r="Q18" i="1"/>
  <c r="Q15" i="1"/>
  <c r="Q16" i="1"/>
  <c r="Q14" i="1"/>
  <c r="Q12" i="1"/>
  <c r="Q10" i="1"/>
  <c r="Q9" i="1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8" i="1"/>
  <c r="O29" i="1"/>
  <c r="O30" i="1"/>
  <c r="O31" i="1"/>
  <c r="O23" i="1"/>
  <c r="O22" i="1"/>
  <c r="O21" i="1"/>
  <c r="O20" i="1"/>
  <c r="O18" i="1"/>
  <c r="O17" i="1"/>
  <c r="O15" i="1"/>
  <c r="O16" i="1"/>
  <c r="O14" i="1"/>
  <c r="O13" i="1"/>
  <c r="O12" i="1"/>
  <c r="O11" i="1"/>
  <c r="O10" i="1"/>
  <c r="O9" i="1"/>
  <c r="O8" i="1"/>
  <c r="P7" i="1"/>
  <c r="O89" i="2" l="1"/>
  <c r="P26" i="2"/>
  <c r="P89" i="2"/>
  <c r="P43" i="1"/>
  <c r="O7" i="1"/>
  <c r="O43" i="1" s="1"/>
  <c r="N7" i="2"/>
  <c r="N85" i="2"/>
  <c r="N57" i="2"/>
  <c r="M7" i="1"/>
  <c r="M32" i="1"/>
  <c r="M43" i="1"/>
  <c r="M35" i="1"/>
  <c r="M36" i="1"/>
  <c r="M37" i="1"/>
  <c r="M39" i="1"/>
  <c r="M40" i="1"/>
  <c r="M41" i="1"/>
  <c r="M42" i="1"/>
  <c r="M34" i="1"/>
  <c r="M33" i="1"/>
  <c r="M25" i="1"/>
  <c r="M26" i="1"/>
  <c r="M27" i="1"/>
  <c r="M28" i="1"/>
  <c r="M29" i="1"/>
  <c r="M30" i="1"/>
  <c r="M31" i="1"/>
  <c r="M23" i="1"/>
  <c r="M22" i="1"/>
  <c r="M21" i="1"/>
  <c r="M20" i="1"/>
  <c r="M18" i="1"/>
  <c r="M17" i="1"/>
  <c r="M15" i="1"/>
  <c r="M16" i="1"/>
  <c r="M14" i="1"/>
  <c r="M13" i="1"/>
  <c r="M12" i="1"/>
  <c r="M11" i="1"/>
  <c r="M10" i="1"/>
  <c r="M9" i="1"/>
  <c r="M8" i="1"/>
  <c r="L74" i="2" l="1"/>
  <c r="R56" i="2"/>
  <c r="R54" i="2"/>
  <c r="R49" i="2"/>
  <c r="L48" i="2"/>
  <c r="R45" i="2"/>
  <c r="L37" i="2"/>
  <c r="R42" i="2"/>
  <c r="R39" i="2"/>
  <c r="L26" i="2"/>
  <c r="R30" i="2"/>
  <c r="R29" i="2"/>
  <c r="L85" i="2"/>
  <c r="L57" i="2"/>
  <c r="L43" i="2"/>
  <c r="R39" i="1"/>
  <c r="L33" i="1"/>
  <c r="L32" i="1" s="1"/>
  <c r="L43" i="1" s="1"/>
  <c r="K35" i="1"/>
  <c r="K36" i="1"/>
  <c r="K37" i="1"/>
  <c r="K40" i="1"/>
  <c r="K32" i="1" s="1"/>
  <c r="K41" i="1"/>
  <c r="K42" i="1"/>
  <c r="K34" i="1"/>
  <c r="K25" i="1"/>
  <c r="K26" i="1"/>
  <c r="K27" i="1"/>
  <c r="K28" i="1"/>
  <c r="K29" i="1"/>
  <c r="K30" i="1"/>
  <c r="K31" i="1"/>
  <c r="K23" i="1"/>
  <c r="K22" i="1"/>
  <c r="K21" i="1"/>
  <c r="K20" i="1"/>
  <c r="K18" i="1"/>
  <c r="K17" i="1"/>
  <c r="K15" i="1"/>
  <c r="K16" i="1"/>
  <c r="K14" i="1"/>
  <c r="K13" i="1"/>
  <c r="K12" i="1"/>
  <c r="K11" i="1"/>
  <c r="K10" i="1"/>
  <c r="K9" i="1"/>
  <c r="K8" i="1"/>
  <c r="K33" i="1"/>
  <c r="L60" i="2" l="1"/>
  <c r="L7" i="2"/>
  <c r="L89" i="2" s="1"/>
  <c r="K7" i="1"/>
  <c r="K43" i="1" s="1"/>
  <c r="R43" i="2"/>
  <c r="J68" i="2"/>
  <c r="J60" i="2"/>
  <c r="J48" i="2"/>
  <c r="J43" i="2"/>
  <c r="J37" i="2"/>
  <c r="J26" i="2"/>
  <c r="J7" i="2"/>
  <c r="R87" i="2"/>
  <c r="J85" i="2"/>
  <c r="J74" i="2"/>
  <c r="R70" i="2"/>
  <c r="R51" i="2"/>
  <c r="R11" i="2"/>
  <c r="J89" i="2" l="1"/>
  <c r="I35" i="1"/>
  <c r="I36" i="1"/>
  <c r="I37" i="1"/>
  <c r="I40" i="1"/>
  <c r="I41" i="1"/>
  <c r="I34" i="1"/>
  <c r="I33" i="1"/>
  <c r="J33" i="1"/>
  <c r="J32" i="1" s="1"/>
  <c r="J43" i="1" s="1"/>
  <c r="I32" i="1"/>
  <c r="I25" i="1"/>
  <c r="I26" i="1"/>
  <c r="I27" i="1"/>
  <c r="I28" i="1"/>
  <c r="I29" i="1"/>
  <c r="I30" i="1"/>
  <c r="I31" i="1"/>
  <c r="I23" i="1"/>
  <c r="I22" i="1"/>
  <c r="I21" i="1"/>
  <c r="I20" i="1"/>
  <c r="I18" i="1"/>
  <c r="I17" i="1"/>
  <c r="I15" i="1"/>
  <c r="I16" i="1"/>
  <c r="I14" i="1"/>
  <c r="I13" i="1"/>
  <c r="I12" i="1"/>
  <c r="I11" i="1" s="1"/>
  <c r="I10" i="1"/>
  <c r="I9" i="1"/>
  <c r="I8" i="1"/>
  <c r="I7" i="1" l="1"/>
  <c r="I43" i="1" s="1"/>
  <c r="R82" i="2"/>
  <c r="R79" i="2" s="1"/>
  <c r="R74" i="2"/>
  <c r="H74" i="2"/>
  <c r="H68" i="2"/>
  <c r="H60" i="2"/>
  <c r="H48" i="2"/>
  <c r="H43" i="2"/>
  <c r="H37" i="2"/>
  <c r="R28" i="2"/>
  <c r="R26" i="2" s="1"/>
  <c r="H26" i="2"/>
  <c r="R7" i="2"/>
  <c r="H7" i="2"/>
  <c r="H85" i="2"/>
  <c r="H79" i="2"/>
  <c r="H57" i="2"/>
  <c r="R26" i="1"/>
  <c r="R19" i="1"/>
  <c r="R18" i="1"/>
  <c r="R17" i="1"/>
  <c r="H17" i="1"/>
  <c r="R16" i="1"/>
  <c r="R13" i="1"/>
  <c r="H13" i="1"/>
  <c r="H7" i="1" s="1"/>
  <c r="R12" i="1"/>
  <c r="R11" i="1"/>
  <c r="H11" i="1"/>
  <c r="R10" i="1"/>
  <c r="R8" i="1" s="1"/>
  <c r="H8" i="1"/>
  <c r="G35" i="1"/>
  <c r="G36" i="1"/>
  <c r="G37" i="1"/>
  <c r="G40" i="1"/>
  <c r="G34" i="1"/>
  <c r="G33" i="1"/>
  <c r="G32" i="1" s="1"/>
  <c r="H33" i="1"/>
  <c r="H32" i="1" s="1"/>
  <c r="G25" i="1"/>
  <c r="G26" i="1"/>
  <c r="G27" i="1"/>
  <c r="G28" i="1"/>
  <c r="G29" i="1"/>
  <c r="G30" i="1"/>
  <c r="G31" i="1"/>
  <c r="G23" i="1"/>
  <c r="G22" i="1"/>
  <c r="G21" i="1"/>
  <c r="G20" i="1"/>
  <c r="G19" i="1"/>
  <c r="G18" i="1"/>
  <c r="G17" i="1"/>
  <c r="G15" i="1"/>
  <c r="G16" i="1"/>
  <c r="G14" i="1"/>
  <c r="G13" i="1"/>
  <c r="G12" i="1"/>
  <c r="G11" i="1"/>
  <c r="G10" i="1"/>
  <c r="G9" i="1"/>
  <c r="G8" i="1"/>
  <c r="H89" i="2" l="1"/>
  <c r="H43" i="1"/>
  <c r="G7" i="1"/>
  <c r="G43" i="1" s="1"/>
  <c r="R21" i="2"/>
  <c r="R83" i="2"/>
  <c r="F68" i="2"/>
  <c r="R24" i="2"/>
  <c r="F85" i="2"/>
  <c r="F83" i="2"/>
  <c r="F57" i="2"/>
  <c r="F48" i="2"/>
  <c r="F37" i="2"/>
  <c r="F26" i="2"/>
  <c r="F21" i="2"/>
  <c r="F7" i="2"/>
  <c r="E9" i="2"/>
  <c r="G9" i="2" s="1"/>
  <c r="I9" i="2" s="1"/>
  <c r="K9" i="2" s="1"/>
  <c r="M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I19" i="2" s="1"/>
  <c r="E20" i="2"/>
  <c r="G20" i="2" s="1"/>
  <c r="I20" i="2" s="1"/>
  <c r="K20" i="2" s="1"/>
  <c r="M20" i="2" s="1"/>
  <c r="E22" i="2"/>
  <c r="G22" i="2" s="1"/>
  <c r="I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I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I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I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I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5" i="2"/>
  <c r="G55" i="2" s="1"/>
  <c r="I55" i="2" s="1"/>
  <c r="K55" i="2" s="1"/>
  <c r="M55" i="2" s="1"/>
  <c r="E56" i="2"/>
  <c r="G56" i="2" s="1"/>
  <c r="I56" i="2" s="1"/>
  <c r="K56" i="2" s="1"/>
  <c r="M56" i="2" s="1"/>
  <c r="E58" i="2"/>
  <c r="G58" i="2" s="1"/>
  <c r="I58" i="2" s="1"/>
  <c r="E59" i="2"/>
  <c r="G59" i="2" s="1"/>
  <c r="I59" i="2" s="1"/>
  <c r="K59" i="2" s="1"/>
  <c r="M59" i="2" s="1"/>
  <c r="E61" i="2"/>
  <c r="G61" i="2" s="1"/>
  <c r="I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7" i="2"/>
  <c r="G67" i="2" s="1"/>
  <c r="I67" i="2" s="1"/>
  <c r="K67" i="2" s="1"/>
  <c r="M67" i="2" s="1"/>
  <c r="E69" i="2"/>
  <c r="G69" i="2" s="1"/>
  <c r="I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3" i="2"/>
  <c r="G73" i="2" s="1"/>
  <c r="I73" i="2" s="1"/>
  <c r="K73" i="2" s="1"/>
  <c r="M73" i="2" s="1"/>
  <c r="E75" i="2"/>
  <c r="G75" i="2" s="1"/>
  <c r="I75" i="2" s="1"/>
  <c r="E76" i="2"/>
  <c r="G76" i="2" s="1"/>
  <c r="I76" i="2" s="1"/>
  <c r="K76" i="2" s="1"/>
  <c r="M76" i="2" s="1"/>
  <c r="E77" i="2"/>
  <c r="G77" i="2" s="1"/>
  <c r="I77" i="2" s="1"/>
  <c r="K77" i="2" s="1"/>
  <c r="M77" i="2" s="1"/>
  <c r="E78" i="2"/>
  <c r="G78" i="2" s="1"/>
  <c r="I78" i="2" s="1"/>
  <c r="K78" i="2" s="1"/>
  <c r="M78" i="2" s="1"/>
  <c r="E80" i="2"/>
  <c r="G80" i="2" s="1"/>
  <c r="I80" i="2" s="1"/>
  <c r="E81" i="2"/>
  <c r="G81" i="2" s="1"/>
  <c r="I81" i="2" s="1"/>
  <c r="K81" i="2" s="1"/>
  <c r="M81" i="2" s="1"/>
  <c r="E82" i="2"/>
  <c r="G82" i="2" s="1"/>
  <c r="I82" i="2" s="1"/>
  <c r="K82" i="2" s="1"/>
  <c r="M82" i="2" s="1"/>
  <c r="E84" i="2"/>
  <c r="G84" i="2" s="1"/>
  <c r="I84" i="2" s="1"/>
  <c r="E86" i="2"/>
  <c r="G86" i="2" s="1"/>
  <c r="I86" i="2" s="1"/>
  <c r="E87" i="2"/>
  <c r="G87" i="2" s="1"/>
  <c r="I87" i="2" s="1"/>
  <c r="K87" i="2" s="1"/>
  <c r="M87" i="2" s="1"/>
  <c r="E88" i="2"/>
  <c r="G88" i="2" s="1"/>
  <c r="I88" i="2" s="1"/>
  <c r="K88" i="2" s="1"/>
  <c r="M88" i="2" s="1"/>
  <c r="E8" i="2"/>
  <c r="G8" i="2" s="1"/>
  <c r="I8" i="2" s="1"/>
  <c r="E35" i="1"/>
  <c r="E36" i="1"/>
  <c r="E33" i="1" s="1"/>
  <c r="E32" i="1" s="1"/>
  <c r="E37" i="1"/>
  <c r="E40" i="1"/>
  <c r="E34" i="1"/>
  <c r="E25" i="1"/>
  <c r="E26" i="1"/>
  <c r="E27" i="1"/>
  <c r="E28" i="1"/>
  <c r="E29" i="1"/>
  <c r="E30" i="1"/>
  <c r="E31" i="1"/>
  <c r="E23" i="1"/>
  <c r="E22" i="1"/>
  <c r="E21" i="1"/>
  <c r="E20" i="1"/>
  <c r="E19" i="1"/>
  <c r="E18" i="1"/>
  <c r="E17" i="1"/>
  <c r="E15" i="1"/>
  <c r="E16" i="1"/>
  <c r="E14" i="1"/>
  <c r="E13" i="1"/>
  <c r="E12" i="1"/>
  <c r="E11" i="1"/>
  <c r="E10" i="1"/>
  <c r="E9" i="1"/>
  <c r="E8" i="1"/>
  <c r="K49" i="2" l="1"/>
  <c r="I48" i="2"/>
  <c r="K8" i="2"/>
  <c r="I7" i="2"/>
  <c r="K75" i="2"/>
  <c r="I74" i="2"/>
  <c r="K22" i="2"/>
  <c r="I21" i="2"/>
  <c r="K86" i="2"/>
  <c r="I85" i="2"/>
  <c r="K84" i="2"/>
  <c r="I83" i="2"/>
  <c r="K69" i="2"/>
  <c r="I68" i="2"/>
  <c r="K38" i="2"/>
  <c r="I37" i="2"/>
  <c r="K61" i="2"/>
  <c r="I60" i="2"/>
  <c r="K45" i="2"/>
  <c r="I43" i="2"/>
  <c r="K80" i="2"/>
  <c r="I79" i="2"/>
  <c r="K58" i="2"/>
  <c r="I57" i="2"/>
  <c r="K27" i="2"/>
  <c r="I26" i="2"/>
  <c r="K19" i="2"/>
  <c r="I18" i="2"/>
  <c r="G7" i="2"/>
  <c r="G43" i="2"/>
  <c r="G21" i="2"/>
  <c r="E83" i="2"/>
  <c r="G83" i="2"/>
  <c r="G57" i="2"/>
  <c r="E7" i="2"/>
  <c r="E37" i="2"/>
  <c r="G26" i="2"/>
  <c r="E57" i="2"/>
  <c r="G79" i="2"/>
  <c r="E18" i="2"/>
  <c r="E60" i="2"/>
  <c r="G18" i="2"/>
  <c r="E43" i="2"/>
  <c r="E68" i="2"/>
  <c r="E85" i="2"/>
  <c r="G85" i="2"/>
  <c r="G48" i="2"/>
  <c r="E21" i="2"/>
  <c r="E74" i="2"/>
  <c r="G68" i="2"/>
  <c r="G37" i="2"/>
  <c r="E48" i="2"/>
  <c r="E79" i="2"/>
  <c r="G74" i="2"/>
  <c r="G60" i="2"/>
  <c r="E26" i="2"/>
  <c r="F89" i="2"/>
  <c r="E7" i="1"/>
  <c r="E43" i="1" s="1"/>
  <c r="D68" i="2"/>
  <c r="D60" i="2"/>
  <c r="R64" i="2"/>
  <c r="R65" i="2"/>
  <c r="R66" i="2"/>
  <c r="R55" i="2"/>
  <c r="R48" i="2" s="1"/>
  <c r="D48" i="2"/>
  <c r="D26" i="2"/>
  <c r="R20" i="2"/>
  <c r="R18" i="2" s="1"/>
  <c r="D18" i="2"/>
  <c r="M58" i="2" l="1"/>
  <c r="K57" i="2"/>
  <c r="M61" i="2"/>
  <c r="K60" i="2"/>
  <c r="M75" i="2"/>
  <c r="K74" i="2"/>
  <c r="M84" i="2"/>
  <c r="K83" i="2"/>
  <c r="I89" i="2"/>
  <c r="M19" i="2"/>
  <c r="K18" i="2"/>
  <c r="M80" i="2"/>
  <c r="K79" i="2"/>
  <c r="M38" i="2"/>
  <c r="K37" i="2"/>
  <c r="M86" i="2"/>
  <c r="K85" i="2"/>
  <c r="M8" i="2"/>
  <c r="K7" i="2"/>
  <c r="M27" i="2"/>
  <c r="K26" i="2"/>
  <c r="M45" i="2"/>
  <c r="K43" i="2"/>
  <c r="M69" i="2"/>
  <c r="K68" i="2"/>
  <c r="M22" i="2"/>
  <c r="K21" i="2"/>
  <c r="M49" i="2"/>
  <c r="K48" i="2"/>
  <c r="R60" i="2"/>
  <c r="G89" i="2"/>
  <c r="E89" i="2"/>
  <c r="D43" i="1"/>
  <c r="D32" i="1"/>
  <c r="R33" i="1"/>
  <c r="R32" i="1" s="1"/>
  <c r="R43" i="1" s="1"/>
  <c r="D33" i="1"/>
  <c r="Q8" i="1"/>
  <c r="Q48" i="2" l="1"/>
  <c r="M48" i="2"/>
  <c r="M43" i="2"/>
  <c r="Q43" i="2"/>
  <c r="Q89" i="2" s="1"/>
  <c r="M85" i="2"/>
  <c r="Q85" i="2"/>
  <c r="Q18" i="2"/>
  <c r="M18" i="2"/>
  <c r="Q74" i="2"/>
  <c r="M74" i="2"/>
  <c r="Q21" i="2"/>
  <c r="M21" i="2"/>
  <c r="M26" i="2"/>
  <c r="Q26" i="2"/>
  <c r="M37" i="2"/>
  <c r="Q60" i="2"/>
  <c r="M60" i="2"/>
  <c r="K89" i="2"/>
  <c r="M83" i="2"/>
  <c r="Q83" i="2"/>
  <c r="M68" i="2"/>
  <c r="Q7" i="2"/>
  <c r="M7" i="2"/>
  <c r="Q79" i="2"/>
  <c r="M79" i="2"/>
  <c r="Q57" i="2"/>
  <c r="M57" i="2"/>
  <c r="C57" i="2"/>
  <c r="M89" i="2" l="1"/>
  <c r="Q13" i="1"/>
  <c r="C13" i="1"/>
  <c r="C68" i="2" l="1"/>
  <c r="C26" i="2"/>
  <c r="C37" i="2" l="1"/>
  <c r="C7" i="2"/>
  <c r="C18" i="2"/>
  <c r="Q17" i="1" l="1"/>
  <c r="C17" i="1"/>
  <c r="Q20" i="1" l="1"/>
  <c r="Q33" i="1" l="1"/>
  <c r="Q32" i="1" s="1"/>
  <c r="Q11" i="1" l="1"/>
  <c r="R85" i="2" l="1"/>
  <c r="D43" i="2" l="1"/>
  <c r="R57" i="2" l="1"/>
  <c r="D74" i="2"/>
  <c r="D57" i="2"/>
  <c r="D37" i="2"/>
  <c r="D7" i="2"/>
  <c r="D85" i="2" l="1"/>
  <c r="D89" i="2" s="1"/>
  <c r="C85" i="2" l="1"/>
  <c r="C83" i="2"/>
  <c r="C79" i="2"/>
  <c r="C74" i="2"/>
  <c r="C60" i="2"/>
  <c r="C48" i="2"/>
  <c r="C43" i="2"/>
  <c r="C21" i="2"/>
  <c r="C33" i="1"/>
  <c r="C32" i="1" s="1"/>
  <c r="C20" i="1"/>
  <c r="C11" i="1"/>
  <c r="C8" i="1"/>
  <c r="C89" i="2" l="1"/>
  <c r="C7" i="1"/>
  <c r="C43" i="1" s="1"/>
  <c r="Q43" i="1" l="1"/>
</calcChain>
</file>

<file path=xl/sharedStrings.xml><?xml version="1.0" encoding="utf-8"?>
<sst xmlns="http://schemas.openxmlformats.org/spreadsheetml/2006/main" count="294" uniqueCount="257">
  <si>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</si>
  <si>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</si>
  <si>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</si>
  <si>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</si>
  <si>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</si>
  <si>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</si>
  <si>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</si>
  <si>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</si>
  <si>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</si>
  <si>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</si>
  <si>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</si>
  <si>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</si>
  <si>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</si>
  <si>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</si>
  <si>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</si>
  <si>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</si>
  <si>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</si>
  <si>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</si>
  <si>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</si>
  <si>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</si>
  <si>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</si>
  <si>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</si>
  <si>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</si>
  <si>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</si>
  <si>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</si>
  <si>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</si>
  <si>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</si>
  <si>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</si>
  <si>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</si>
  <si>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</si>
  <si>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</si>
  <si>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</si>
  <si>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</si>
  <si>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</si>
  <si>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</si>
  <si>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</si>
  <si>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</si>
  <si>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</si>
  <si>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</si>
  <si>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</si>
  <si>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</si>
  <si>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</si>
  <si>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</si>
  <si>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</si>
  <si>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</si>
  <si>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</si>
  <si>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</si>
  <si>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</si>
  <si>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</si>
  <si>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</si>
  <si>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</si>
  <si>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</si>
  <si>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</si>
  <si>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</si>
  <si>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</si>
  <si>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</si>
  <si>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</si>
  <si>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</si>
  <si>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</si>
  <si>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</si>
  <si>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</si>
  <si>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</si>
  <si>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</si>
  <si>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</si>
  <si>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</si>
  <si>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</si>
  <si>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</si>
  <si>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</si>
  <si>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</si>
  <si>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</si>
  <si>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</si>
  <si>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</si>
  <si>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</si>
  <si>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</si>
  <si>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</si>
  <si>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</si>
  <si>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</si>
  <si>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</si>
  <si>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</si>
  <si>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</si>
  <si>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</si>
  <si>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</si>
  <si>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</si>
  <si>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</si>
  <si>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</si>
  <si>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</si>
  <si>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</si>
  <si>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</si>
  <si>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</si>
  <si>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</si>
  <si>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</si>
  <si>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</si>
  <si>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</si>
  <si>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</si>
  <si>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</si>
  <si>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</si>
  <si>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</si>
  <si>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</si>
  <si>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</si>
  <si>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</si>
  <si>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</si>
  <si>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</si>
  <si>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</si>
  <si>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</si>
  <si>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</si>
  <si>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</si>
  <si>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</si>
  <si>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</si>
  <si>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</si>
  <si>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</si>
  <si>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</si>
  <si>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</si>
  <si>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</si>
  <si>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</si>
  <si>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</si>
  <si>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</si>
  <si>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</si>
  <si>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</si>
  <si>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</si>
  <si>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</si>
  <si>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</si>
  <si>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</si>
  <si>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</si>
  <si>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</si>
  <si>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</si>
  <si>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</si>
  <si>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</si>
  <si>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</si>
  <si>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</si>
  <si>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</si>
  <si>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</si>
  <si>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</si>
  <si>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</si>
  <si>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</si>
  <si>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</si>
  <si>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</si>
  <si>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</si>
  <si>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</si>
  <si>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</si>
  <si>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</si>
  <si>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</si>
  <si>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</si>
  <si>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</si>
  <si>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</si>
  <si>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</si>
  <si>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</si>
  <si>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</si>
  <si>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</si>
  <si>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</si>
  <si>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</si>
  <si>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</si>
  <si>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</si>
  <si>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</si>
  <si>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</si>
  <si>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</si>
  <si>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</si>
  <si>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</si>
  <si>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</si>
  <si>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</si>
  <si>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</si>
  <si>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</si>
  <si>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</si>
  <si>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</si>
  <si>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</si>
  <si>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</si>
  <si>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</si>
  <si>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</si>
  <si>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</si>
  <si>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</si>
  <si>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</si>
  <si>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</si>
  <si>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</si>
  <si>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</si>
  <si>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</si>
  <si>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</si>
  <si>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</si>
  <si>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</si>
  <si>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</si>
  <si>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</si>
  <si>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</si>
  <si>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</si>
  <si>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</si>
  <si>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</si>
  <si>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</si>
  <si>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</si>
  <si>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</si>
  <si>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</si>
  <si>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</si>
  <si>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</si>
  <si>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</si>
  <si>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</si>
  <si>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</si>
  <si>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</si>
  <si>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</si>
  <si>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</si>
  <si>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</si>
  <si>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</si>
  <si>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</si>
  <si>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</si>
  <si>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</si>
  <si>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</si>
  <si>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</si>
  <si>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</si>
  <si>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</si>
  <si>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</si>
  <si>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</si>
  <si>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</si>
  <si>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</si>
  <si>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</si>
  <si>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</si>
  <si>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</si>
  <si>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</si>
  <si>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</si>
  <si>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</si>
  <si>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</si>
  <si>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</si>
  <si>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</si>
  <si>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</si>
  <si>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</si>
  <si>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</si>
  <si>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</si>
  <si>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</si>
  <si>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</si>
  <si>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</si>
  <si>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</si>
  <si>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</si>
  <si>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</si>
  <si>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</si>
  <si>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</si>
  <si>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</si>
  <si>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</si>
  <si>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</si>
  <si>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</si>
  <si>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</si>
  <si>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</si>
  <si>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</si>
  <si>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</si>
  <si>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</si>
  <si>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</si>
  <si>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</si>
  <si>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2026 год
</t>
  </si>
  <si>
    <t>Сведения о внесенных изменениях в закон о бюджете в части расходов за 2026 год</t>
  </si>
  <si>
    <t xml:space="preserve"> Закон Саратовской области от 09.12.2025 года № 95-ЗСО «Об областном бюджете на 2026 год и на плановый период 2027 и 2028 годов» (первоначальная редакция) </t>
  </si>
  <si>
    <t>Закон Саратовской области о внесении изменений в закон «Об областном бюджете на 2026 год и на плановый период 2027 и 2028 годов»</t>
  </si>
  <si>
    <t>Закон Саратовской области «Об областном бюджете на 2026 год и на плановый период 2027 и 2028 годов»                                  (с учетом внесенных изменений)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</si>
  <si>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</si>
  <si>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</si>
  <si>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109-ЗСО от 26.12.2025</t>
  </si>
  <si>
    <t>Прикладные научные исследования в области образования</t>
  </si>
  <si>
    <t>0708</t>
  </si>
  <si>
    <t>1-ЗСО от 29.01.2026</t>
  </si>
  <si>
    <t>утвержденные значения</t>
  </si>
  <si>
    <t>10-ЗСО от 26.02.2026</t>
  </si>
  <si>
    <t>19-ЗСО от 27.03.2026</t>
  </si>
  <si>
    <t>33-ЗСО от 30.04.2026</t>
  </si>
  <si>
    <t>36-ЗСО от 20.05.2026</t>
  </si>
  <si>
    <t>44-ЗСО от 25.06.2026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</si>
</sst>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0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88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0" applyNumberFormat="1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3" borderId="15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6" fillId="2" borderId="10" xfId="0" applyFont="1" applyFill="1" applyBorder="1" applyAlignment="1">
      <alignment horizontal="left" vertical="center" wrapText="1"/>
    </xf>
    <xf numFmtId="166" fontId="6" fillId="0" borderId="10" xfId="1" applyNumberFormat="1" applyFont="1" applyFill="1" applyBorder="1" applyAlignment="1" applyProtection="1">
      <alignment wrapText="1"/>
      <protection hidden="1"/>
    </xf>
    <xf numFmtId="167" fontId="6" fillId="2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49" fontId="7" fillId="3" borderId="7" xfId="0" applyNumberFormat="1" applyFont="1" applyFill="1" applyBorder="1" applyAlignment="1">
      <alignment horizontal="center" vertical="center" wrapText="1" shrinkToFi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164" fontId="6" fillId="0" borderId="10" xfId="0" applyNumberFormat="1" applyFont="1" applyFill="1" applyBorder="1" applyAlignment="1">
      <alignment horizontal="center" vertical="center" wrapText="1" shrinkToFit="1"/>
    </xf>
    <xf numFmtId="164" fontId="6" fillId="6" borderId="11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164" fontId="6" fillId="5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6" fillId="5" borderId="13" xfId="0" applyNumberFormat="1" applyFont="1" applyFill="1" applyBorder="1" applyAlignment="1">
      <alignment horizontal="center" vertical="center" wrapText="1" shrinkToFit="1"/>
    </xf>
    <xf numFmtId="164" fontId="7" fillId="3" borderId="22" xfId="0" applyNumberFormat="1" applyFont="1" applyFill="1" applyBorder="1" applyAlignment="1">
      <alignment horizontal="center" vertical="center" wrapText="1" shrinkToFit="1"/>
    </xf>
    <xf numFmtId="164" fontId="7" fillId="3" borderId="11" xfId="0" applyNumberFormat="1" applyFont="1" applyFill="1" applyBorder="1" applyAlignment="1">
      <alignment horizontal="center" vertical="center" wrapText="1" shrinkToFit="1"/>
    </xf>
    <xf numFmtId="164" fontId="7" fillId="3" borderId="23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7" fillId="2" borderId="2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U15" sqref="U15"/>
    </sheetView>
  </sheetViews>
  <sheetFormatPr defaultRowHeight="12.75" x14ac:dyDescent="0.2"/>
  <cols>
    <col min="1" max="1" width="23.83203125" style="1" customWidth="1"/>
    <col min="2" max="2" width="52.6640625" style="27" customWidth="1"/>
    <col min="3" max="3" width="26.83203125" style="27" customWidth="1"/>
    <col min="4" max="4" width="14.83203125" style="1" customWidth="1"/>
    <col min="5" max="5" width="16" style="1" customWidth="1"/>
    <col min="6" max="6" width="14.1640625" style="1" customWidth="1"/>
    <col min="7" max="7" width="16.1640625" style="1" customWidth="1"/>
    <col min="8" max="8" width="13.5" style="1" customWidth="1"/>
    <col min="9" max="9" width="16.5" style="1" customWidth="1"/>
    <col min="10" max="10" width="13.6640625" style="1" customWidth="1"/>
    <col min="11" max="11" width="16.1640625" style="1" customWidth="1"/>
    <col min="12" max="12" width="14.1640625" style="1" customWidth="1"/>
    <col min="13" max="13" width="15.6640625" style="1" customWidth="1"/>
    <col min="14" max="14" width="14.1640625" style="1" customWidth="1"/>
    <col min="15" max="15" width="16" style="1" customWidth="1"/>
    <col min="16" max="16" width="14.1640625" style="1" customWidth="1"/>
    <col min="17" max="17" width="23.5" style="1" customWidth="1"/>
    <col min="18" max="18" width="14" style="1" customWidth="1"/>
    <col min="19" max="19" width="18" style="1" customWidth="1"/>
    <col min="20" max="20" width="16.5" style="1" customWidth="1"/>
    <col min="21" max="21" width="13.1640625" style="1" customWidth="1"/>
    <col min="22" max="22" width="15.83203125" style="1" bestFit="1" customWidth="1"/>
    <col min="23" max="23" width="16" style="1" bestFit="1" customWidth="1"/>
    <col min="24" max="16384" width="9.33203125" style="1"/>
  </cols>
  <sheetData>
    <row r="1" spans="1:19" ht="20.25" customHeight="1" x14ac:dyDescent="0.2">
      <c r="A1" s="66" t="s">
        <v>240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9" ht="14.25" customHeight="1" thickBot="1" x14ac:dyDescent="0.25">
      <c r="B2" s="2"/>
      <c r="C2" s="2"/>
      <c r="R2" s="3" t="s">
        <v>0</v>
      </c>
    </row>
    <row r="3" spans="1:19" ht="71.25" customHeight="1" thickBot="1" x14ac:dyDescent="0.25">
      <c r="A3" s="67" t="s">
        <v>1</v>
      </c>
      <c r="B3" s="67" t="s">
        <v>2</v>
      </c>
      <c r="C3" s="70" t="s">
        <v>242</v>
      </c>
      <c r="D3" s="77" t="s">
        <v>243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9"/>
      <c r="Q3" s="72" t="s">
        <v>244</v>
      </c>
      <c r="R3" s="67" t="s">
        <v>3</v>
      </c>
    </row>
    <row r="4" spans="1:19" ht="28.5" customHeight="1" thickBot="1" x14ac:dyDescent="0.25">
      <c r="A4" s="68"/>
      <c r="B4" s="68"/>
      <c r="C4" s="68"/>
      <c r="D4" s="75" t="s">
        <v>247</v>
      </c>
      <c r="E4" s="76"/>
      <c r="F4" s="75" t="s">
        <v>250</v>
      </c>
      <c r="G4" s="76"/>
      <c r="H4" s="75" t="s">
        <v>252</v>
      </c>
      <c r="I4" s="76"/>
      <c r="J4" s="75" t="s">
        <v>253</v>
      </c>
      <c r="K4" s="76"/>
      <c r="L4" s="75" t="s">
        <v>254</v>
      </c>
      <c r="M4" s="76"/>
      <c r="N4" s="80" t="s">
        <v>255</v>
      </c>
      <c r="O4" s="81"/>
      <c r="P4" s="60" t="s">
        <v>256</v>
      </c>
      <c r="Q4" s="73"/>
      <c r="R4" s="68"/>
    </row>
    <row r="5" spans="1:19" ht="34.5" customHeight="1" thickBot="1" x14ac:dyDescent="0.25">
      <c r="A5" s="69"/>
      <c r="B5" s="69"/>
      <c r="C5" s="71"/>
      <c r="D5" s="56" t="s">
        <v>4</v>
      </c>
      <c r="E5" s="56" t="s">
        <v>251</v>
      </c>
      <c r="F5" s="56" t="s">
        <v>4</v>
      </c>
      <c r="G5" s="56" t="s">
        <v>251</v>
      </c>
      <c r="H5" s="56" t="s">
        <v>4</v>
      </c>
      <c r="I5" s="58" t="s">
        <v>251</v>
      </c>
      <c r="J5" s="58" t="s">
        <v>4</v>
      </c>
      <c r="K5" s="61" t="s">
        <v>251</v>
      </c>
      <c r="L5" s="61" t="s">
        <v>4</v>
      </c>
      <c r="M5" s="62" t="s">
        <v>251</v>
      </c>
      <c r="N5" s="62" t="s">
        <v>4</v>
      </c>
      <c r="O5" s="63" t="s">
        <v>251</v>
      </c>
      <c r="P5" s="63" t="s">
        <v>4</v>
      </c>
      <c r="Q5" s="74"/>
      <c r="R5" s="71"/>
    </row>
    <row r="6" spans="1:19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/>
      <c r="O6" s="5">
        <v>15</v>
      </c>
      <c r="P6" s="5">
        <v>16</v>
      </c>
      <c r="Q6" s="5">
        <v>17</v>
      </c>
      <c r="R6" s="5">
        <v>18</v>
      </c>
    </row>
    <row r="7" spans="1:19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135759552.40000001</v>
      </c>
      <c r="D7" s="8"/>
      <c r="E7" s="8">
        <f t="shared" ref="E7:P7" si="0">SUM(E8,E11,E13,E17,E20,E23,E24,E25,E26,E27,E28,E29,E30,E31)</f>
        <v>135759552.40000001</v>
      </c>
      <c r="F7" s="8"/>
      <c r="G7" s="8">
        <f t="shared" si="0"/>
        <v>135759552.40000001</v>
      </c>
      <c r="H7" s="8">
        <f t="shared" si="0"/>
        <v>-2753055.5000000023</v>
      </c>
      <c r="I7" s="8">
        <f t="shared" si="0"/>
        <v>133006496.90000001</v>
      </c>
      <c r="J7" s="8"/>
      <c r="K7" s="8">
        <f t="shared" si="0"/>
        <v>133006496.90000001</v>
      </c>
      <c r="L7" s="8"/>
      <c r="M7" s="8">
        <f t="shared" si="0"/>
        <v>133006496.90000001</v>
      </c>
      <c r="N7" s="8"/>
      <c r="O7" s="8">
        <f t="shared" si="0"/>
        <v>133006496.90000001</v>
      </c>
      <c r="P7" s="8">
        <f t="shared" si="0"/>
        <v>96261.000000000175</v>
      </c>
      <c r="Q7" s="8">
        <f>SUM(Q8,Q11,Q13,Q17,Q20,Q23,Q24,Q25,Q26,Q27,Q28,Q29,Q30,Q31)+0.8</f>
        <v>133102758.69999999</v>
      </c>
      <c r="R7" s="50">
        <f>SUM(R8,R11,R13,R17,R20,R23,R24,R25,R26,R27,R28,R29,R30,R31)+0.8</f>
        <v>-2656793.7000000025</v>
      </c>
      <c r="S7" s="9"/>
    </row>
    <row r="8" spans="1:19" s="10" customFormat="1" ht="15.75" customHeight="1" x14ac:dyDescent="0.2">
      <c r="A8" s="11" t="s">
        <v>7</v>
      </c>
      <c r="B8" s="12" t="s">
        <v>8</v>
      </c>
      <c r="C8" s="13">
        <f>C9+C10</f>
        <v>91400066.400000006</v>
      </c>
      <c r="D8" s="47"/>
      <c r="E8" s="44">
        <f>E9+E10</f>
        <v>91400066.400000006</v>
      </c>
      <c r="F8" s="47"/>
      <c r="G8" s="44">
        <f>G9+G10</f>
        <v>91400066.400000006</v>
      </c>
      <c r="H8" s="47">
        <f>H9+H10</f>
        <v>13516.79999999702</v>
      </c>
      <c r="I8" s="44">
        <f>I9+I10</f>
        <v>91413583.200000003</v>
      </c>
      <c r="J8" s="47"/>
      <c r="K8" s="44">
        <f>K9+K10</f>
        <v>91413583.200000003</v>
      </c>
      <c r="L8" s="47"/>
      <c r="M8" s="44">
        <f>M9+M10</f>
        <v>91413583.200000003</v>
      </c>
      <c r="N8" s="47"/>
      <c r="O8" s="44">
        <f>O9+O10</f>
        <v>91413583.200000003</v>
      </c>
      <c r="P8" s="47"/>
      <c r="Q8" s="13">
        <f>Q9+Q10</f>
        <v>91413583.200000003</v>
      </c>
      <c r="R8" s="45">
        <f>R9+R10</f>
        <v>13516.79999999702</v>
      </c>
      <c r="S8" s="9"/>
    </row>
    <row r="9" spans="1:19" s="10" customFormat="1" ht="16.5" customHeight="1" x14ac:dyDescent="0.2">
      <c r="A9" s="11" t="s">
        <v>9</v>
      </c>
      <c r="B9" s="14" t="s">
        <v>10</v>
      </c>
      <c r="C9" s="15">
        <v>33842439.200000003</v>
      </c>
      <c r="D9" s="48"/>
      <c r="E9" s="57">
        <f>C9+D9</f>
        <v>33842439.200000003</v>
      </c>
      <c r="F9" s="48"/>
      <c r="G9" s="57">
        <f>E9+F9</f>
        <v>33842439.200000003</v>
      </c>
      <c r="H9" s="48"/>
      <c r="I9" s="57">
        <f>G9+H9</f>
        <v>33842439.200000003</v>
      </c>
      <c r="J9" s="48"/>
      <c r="K9" s="57">
        <f>I9+J9</f>
        <v>33842439.200000003</v>
      </c>
      <c r="L9" s="48"/>
      <c r="M9" s="57">
        <f>K9+L9</f>
        <v>33842439.200000003</v>
      </c>
      <c r="N9" s="48"/>
      <c r="O9" s="57">
        <f>M9+N9</f>
        <v>33842439.200000003</v>
      </c>
      <c r="P9" s="48"/>
      <c r="Q9" s="15">
        <f>O9+P9</f>
        <v>33842439.200000003</v>
      </c>
      <c r="R9" s="45"/>
      <c r="S9" s="9"/>
    </row>
    <row r="10" spans="1:19" s="10" customFormat="1" ht="15.75" customHeight="1" x14ac:dyDescent="0.2">
      <c r="A10" s="11" t="s">
        <v>11</v>
      </c>
      <c r="B10" s="14" t="s">
        <v>12</v>
      </c>
      <c r="C10" s="15">
        <v>57557627.200000003</v>
      </c>
      <c r="D10" s="48"/>
      <c r="E10" s="57">
        <f>C10+D10</f>
        <v>57557627.200000003</v>
      </c>
      <c r="F10" s="48"/>
      <c r="G10" s="57">
        <f>E10+F10</f>
        <v>57557627.200000003</v>
      </c>
      <c r="H10" s="48">
        <v>13516.79999999702</v>
      </c>
      <c r="I10" s="57">
        <f>G10+H10</f>
        <v>57571144</v>
      </c>
      <c r="J10" s="48"/>
      <c r="K10" s="57">
        <f>I10+J10</f>
        <v>57571144</v>
      </c>
      <c r="L10" s="48"/>
      <c r="M10" s="57">
        <f>K10+L10</f>
        <v>57571144</v>
      </c>
      <c r="N10" s="48"/>
      <c r="O10" s="57">
        <f>M10+N10</f>
        <v>57571144</v>
      </c>
      <c r="P10" s="48"/>
      <c r="Q10" s="15">
        <f>O10+P10</f>
        <v>57571144</v>
      </c>
      <c r="R10" s="45">
        <f>H10</f>
        <v>13516.79999999702</v>
      </c>
      <c r="S10" s="9"/>
    </row>
    <row r="11" spans="1:19" s="10" customFormat="1" ht="38.25" x14ac:dyDescent="0.2">
      <c r="A11" s="11" t="s">
        <v>13</v>
      </c>
      <c r="B11" s="17" t="s">
        <v>14</v>
      </c>
      <c r="C11" s="13">
        <f>C12</f>
        <v>13867908.699999999</v>
      </c>
      <c r="D11" s="47"/>
      <c r="E11" s="44">
        <f>E12</f>
        <v>13867908.699999999</v>
      </c>
      <c r="F11" s="47"/>
      <c r="G11" s="44">
        <f>G12</f>
        <v>13867908.699999999</v>
      </c>
      <c r="H11" s="47">
        <f>H12</f>
        <v>652447.30000000075</v>
      </c>
      <c r="I11" s="44">
        <f>I12</f>
        <v>14520356</v>
      </c>
      <c r="J11" s="47"/>
      <c r="K11" s="44">
        <f>K12</f>
        <v>14520356</v>
      </c>
      <c r="L11" s="47"/>
      <c r="M11" s="44">
        <f>M12</f>
        <v>14520356</v>
      </c>
      <c r="N11" s="47"/>
      <c r="O11" s="44">
        <f>O12</f>
        <v>14520356</v>
      </c>
      <c r="P11" s="47"/>
      <c r="Q11" s="13">
        <f>Q12</f>
        <v>14520356</v>
      </c>
      <c r="R11" s="45">
        <f>R12</f>
        <v>652447.30000000075</v>
      </c>
      <c r="S11" s="9"/>
    </row>
    <row r="12" spans="1:19" s="10" customFormat="1" ht="38.25" x14ac:dyDescent="0.2">
      <c r="A12" s="11" t="s">
        <v>15</v>
      </c>
      <c r="B12" s="14" t="s">
        <v>16</v>
      </c>
      <c r="C12" s="15">
        <v>13867908.699999999</v>
      </c>
      <c r="D12" s="48"/>
      <c r="E12" s="57">
        <f>C12+D12</f>
        <v>13867908.699999999</v>
      </c>
      <c r="F12" s="48"/>
      <c r="G12" s="57">
        <f>E12+F12</f>
        <v>13867908.699999999</v>
      </c>
      <c r="H12" s="48">
        <v>652447.30000000075</v>
      </c>
      <c r="I12" s="57">
        <f>G12+H12</f>
        <v>14520356</v>
      </c>
      <c r="J12" s="48"/>
      <c r="K12" s="57">
        <f>I12+J12</f>
        <v>14520356</v>
      </c>
      <c r="L12" s="48"/>
      <c r="M12" s="57">
        <f>K12+L12</f>
        <v>14520356</v>
      </c>
      <c r="N12" s="48"/>
      <c r="O12" s="57">
        <f>M12+N12</f>
        <v>14520356</v>
      </c>
      <c r="P12" s="48"/>
      <c r="Q12" s="15">
        <f>O12+P12</f>
        <v>14520356</v>
      </c>
      <c r="R12" s="45">
        <f>H12</f>
        <v>652447.30000000075</v>
      </c>
      <c r="S12" s="9"/>
    </row>
    <row r="13" spans="1:19" s="10" customFormat="1" x14ac:dyDescent="0.2">
      <c r="A13" s="11" t="s">
        <v>17</v>
      </c>
      <c r="B13" s="12" t="s">
        <v>18</v>
      </c>
      <c r="C13" s="13">
        <f>C14+C15+C16</f>
        <v>14006302.499999998</v>
      </c>
      <c r="D13" s="47"/>
      <c r="E13" s="44">
        <f>E14+E15+E16</f>
        <v>14006302.499999998</v>
      </c>
      <c r="F13" s="47"/>
      <c r="G13" s="44">
        <f>G14+G15+G16</f>
        <v>14006302.499999998</v>
      </c>
      <c r="H13" s="47">
        <f>H14+H15+H16</f>
        <v>1962.5999999999985</v>
      </c>
      <c r="I13" s="44">
        <f>I14+I15+I16</f>
        <v>14008265.1</v>
      </c>
      <c r="J13" s="47"/>
      <c r="K13" s="44">
        <f>K14+K15+K16</f>
        <v>14008265.1</v>
      </c>
      <c r="L13" s="47"/>
      <c r="M13" s="44">
        <f>M14+M15+M16</f>
        <v>14008265.1</v>
      </c>
      <c r="N13" s="47"/>
      <c r="O13" s="44">
        <f>O14+O15+O16</f>
        <v>14008265.1</v>
      </c>
      <c r="P13" s="47"/>
      <c r="Q13" s="13">
        <f>Q14+Q15+Q16</f>
        <v>14008265.1</v>
      </c>
      <c r="R13" s="45">
        <f>R14+R15+R16</f>
        <v>1962.5999999999985</v>
      </c>
      <c r="S13" s="9"/>
    </row>
    <row r="14" spans="1:19" s="10" customFormat="1" ht="30.75" customHeight="1" x14ac:dyDescent="0.2">
      <c r="A14" s="11" t="s">
        <v>19</v>
      </c>
      <c r="B14" s="14" t="s">
        <v>20</v>
      </c>
      <c r="C14" s="15">
        <v>13165161.6</v>
      </c>
      <c r="D14" s="48"/>
      <c r="E14" s="57">
        <f>C14+D14</f>
        <v>13165161.6</v>
      </c>
      <c r="F14" s="48"/>
      <c r="G14" s="57">
        <f>E14+F14</f>
        <v>13165161.6</v>
      </c>
      <c r="H14" s="48"/>
      <c r="I14" s="57">
        <f>G14+H14</f>
        <v>13165161.6</v>
      </c>
      <c r="J14" s="48"/>
      <c r="K14" s="57">
        <f>I14+J14</f>
        <v>13165161.6</v>
      </c>
      <c r="L14" s="48"/>
      <c r="M14" s="57">
        <f>K14+L14</f>
        <v>13165161.6</v>
      </c>
      <c r="N14" s="48"/>
      <c r="O14" s="57">
        <f>M14+N14</f>
        <v>13165161.6</v>
      </c>
      <c r="P14" s="48"/>
      <c r="Q14" s="15">
        <f>O14+P14</f>
        <v>13165161.6</v>
      </c>
      <c r="R14" s="45"/>
      <c r="S14" s="9"/>
    </row>
    <row r="15" spans="1:19" s="10" customFormat="1" ht="20.25" customHeight="1" x14ac:dyDescent="0.2">
      <c r="A15" s="11" t="s">
        <v>21</v>
      </c>
      <c r="B15" s="14" t="s">
        <v>22</v>
      </c>
      <c r="C15" s="15">
        <v>830043.7</v>
      </c>
      <c r="D15" s="48"/>
      <c r="E15" s="57">
        <f t="shared" ref="E15:E16" si="1">C15+D15</f>
        <v>830043.7</v>
      </c>
      <c r="F15" s="48"/>
      <c r="G15" s="57">
        <f t="shared" ref="G15:G16" si="2">E15+F15</f>
        <v>830043.7</v>
      </c>
      <c r="H15" s="48"/>
      <c r="I15" s="57">
        <f t="shared" ref="I15:I16" si="3">G15+H15</f>
        <v>830043.7</v>
      </c>
      <c r="J15" s="48"/>
      <c r="K15" s="57">
        <f t="shared" ref="K15:K16" si="4">I15+J15</f>
        <v>830043.7</v>
      </c>
      <c r="L15" s="48"/>
      <c r="M15" s="57">
        <f t="shared" ref="M15:M16" si="5">K15+L15</f>
        <v>830043.7</v>
      </c>
      <c r="N15" s="48"/>
      <c r="O15" s="57">
        <f t="shared" ref="O15:O16" si="6">M15+N15</f>
        <v>830043.7</v>
      </c>
      <c r="P15" s="48"/>
      <c r="Q15" s="15">
        <f t="shared" ref="Q15:Q16" si="7">O15+P15</f>
        <v>830043.7</v>
      </c>
      <c r="R15" s="45"/>
      <c r="S15" s="9"/>
    </row>
    <row r="16" spans="1:19" s="10" customFormat="1" ht="54" customHeight="1" x14ac:dyDescent="0.2">
      <c r="A16" s="11" t="s">
        <v>245</v>
      </c>
      <c r="B16" s="14" t="s">
        <v>246</v>
      </c>
      <c r="C16" s="15">
        <v>11097.2</v>
      </c>
      <c r="D16" s="48"/>
      <c r="E16" s="57">
        <f t="shared" si="1"/>
        <v>11097.2</v>
      </c>
      <c r="F16" s="48"/>
      <c r="G16" s="57">
        <f t="shared" si="2"/>
        <v>11097.2</v>
      </c>
      <c r="H16" s="48">
        <v>1962.5999999999985</v>
      </c>
      <c r="I16" s="57">
        <f t="shared" si="3"/>
        <v>13059.8</v>
      </c>
      <c r="J16" s="48"/>
      <c r="K16" s="57">
        <f t="shared" si="4"/>
        <v>13059.8</v>
      </c>
      <c r="L16" s="48"/>
      <c r="M16" s="57">
        <f t="shared" si="5"/>
        <v>13059.8</v>
      </c>
      <c r="N16" s="48"/>
      <c r="O16" s="57">
        <f t="shared" si="6"/>
        <v>13059.8</v>
      </c>
      <c r="P16" s="48"/>
      <c r="Q16" s="15">
        <f t="shared" si="7"/>
        <v>13059.8</v>
      </c>
      <c r="R16" s="45">
        <f>H16</f>
        <v>1962.5999999999985</v>
      </c>
      <c r="S16" s="9"/>
    </row>
    <row r="17" spans="1:19" s="10" customFormat="1" ht="18" customHeight="1" x14ac:dyDescent="0.2">
      <c r="A17" s="18" t="s">
        <v>23</v>
      </c>
      <c r="B17" s="12" t="s">
        <v>24</v>
      </c>
      <c r="C17" s="13">
        <f>C18+C19</f>
        <v>11654079.9</v>
      </c>
      <c r="D17" s="47"/>
      <c r="E17" s="44">
        <f>E18+E19</f>
        <v>11654079.9</v>
      </c>
      <c r="F17" s="47"/>
      <c r="G17" s="44">
        <f>G18+G19</f>
        <v>11654079.9</v>
      </c>
      <c r="H17" s="47">
        <f>H18+H19</f>
        <v>-3344826.9000000004</v>
      </c>
      <c r="I17" s="44">
        <f>I18+I19</f>
        <v>8309253</v>
      </c>
      <c r="J17" s="47"/>
      <c r="K17" s="44">
        <f>K18+K19</f>
        <v>8309253</v>
      </c>
      <c r="L17" s="47"/>
      <c r="M17" s="44">
        <f>M18+M19</f>
        <v>8309253</v>
      </c>
      <c r="N17" s="47"/>
      <c r="O17" s="44">
        <f>O18+O19</f>
        <v>8309253</v>
      </c>
      <c r="P17" s="47"/>
      <c r="Q17" s="13">
        <f>Q19+Q18</f>
        <v>8309253</v>
      </c>
      <c r="R17" s="45">
        <f>R18+R19</f>
        <v>-3344826.9000000004</v>
      </c>
      <c r="S17" s="9"/>
    </row>
    <row r="18" spans="1:19" s="10" customFormat="1" ht="14.25" customHeight="1" x14ac:dyDescent="0.2">
      <c r="A18" s="11" t="s">
        <v>25</v>
      </c>
      <c r="B18" s="14" t="s">
        <v>26</v>
      </c>
      <c r="C18" s="15">
        <v>11650719.9</v>
      </c>
      <c r="D18" s="48"/>
      <c r="E18" s="57">
        <f>C18+D18</f>
        <v>11650719.9</v>
      </c>
      <c r="F18" s="48"/>
      <c r="G18" s="57">
        <f>E18+F18</f>
        <v>11650719.9</v>
      </c>
      <c r="H18" s="48">
        <v>-3341466.9000000004</v>
      </c>
      <c r="I18" s="57">
        <f>G18+H18</f>
        <v>8309253</v>
      </c>
      <c r="J18" s="48"/>
      <c r="K18" s="57">
        <f>I18+J18</f>
        <v>8309253</v>
      </c>
      <c r="L18" s="48"/>
      <c r="M18" s="57">
        <f>K18+L18</f>
        <v>8309253</v>
      </c>
      <c r="N18" s="48"/>
      <c r="O18" s="57">
        <f>M18+N18</f>
        <v>8309253</v>
      </c>
      <c r="P18" s="48"/>
      <c r="Q18" s="15">
        <f>O18+P18</f>
        <v>8309253</v>
      </c>
      <c r="R18" s="45">
        <f>H18</f>
        <v>-3341466.9000000004</v>
      </c>
      <c r="S18" s="9"/>
    </row>
    <row r="19" spans="1:19" s="10" customFormat="1" ht="16.5" customHeight="1" x14ac:dyDescent="0.2">
      <c r="A19" s="11" t="s">
        <v>27</v>
      </c>
      <c r="B19" s="14" t="s">
        <v>28</v>
      </c>
      <c r="C19" s="15">
        <v>3360</v>
      </c>
      <c r="D19" s="48"/>
      <c r="E19" s="57">
        <f>C19+D19</f>
        <v>3360</v>
      </c>
      <c r="F19" s="48"/>
      <c r="G19" s="57">
        <f>E19+F19</f>
        <v>3360</v>
      </c>
      <c r="H19" s="48">
        <v>-3360</v>
      </c>
      <c r="I19" s="57"/>
      <c r="J19" s="48"/>
      <c r="K19" s="57"/>
      <c r="L19" s="48"/>
      <c r="M19" s="57"/>
      <c r="N19" s="48"/>
      <c r="O19" s="57"/>
      <c r="P19" s="48"/>
      <c r="Q19" s="15"/>
      <c r="R19" s="45">
        <f>H19</f>
        <v>-3360</v>
      </c>
      <c r="S19" s="9"/>
    </row>
    <row r="20" spans="1:19" s="10" customFormat="1" ht="25.5" x14ac:dyDescent="0.2">
      <c r="A20" s="18" t="s">
        <v>29</v>
      </c>
      <c r="B20" s="12" t="s">
        <v>30</v>
      </c>
      <c r="C20" s="13">
        <f>C21+C22</f>
        <v>258615.19999999998</v>
      </c>
      <c r="D20" s="47"/>
      <c r="E20" s="44">
        <f>E21+E22</f>
        <v>258615.19999999998</v>
      </c>
      <c r="F20" s="47"/>
      <c r="G20" s="44">
        <f>G21+G22</f>
        <v>258615.19999999998</v>
      </c>
      <c r="H20" s="47"/>
      <c r="I20" s="44">
        <f>I21+I22</f>
        <v>258615.19999999998</v>
      </c>
      <c r="J20" s="47"/>
      <c r="K20" s="44">
        <f>K21+K22</f>
        <v>258615.19999999998</v>
      </c>
      <c r="L20" s="47"/>
      <c r="M20" s="44">
        <f>M21+M22</f>
        <v>258615.19999999998</v>
      </c>
      <c r="N20" s="47"/>
      <c r="O20" s="44">
        <f>O21+O22</f>
        <v>258615.19999999998</v>
      </c>
      <c r="P20" s="47"/>
      <c r="Q20" s="13">
        <f>Q21+Q22</f>
        <v>258615.19999999998</v>
      </c>
      <c r="R20" s="45"/>
      <c r="S20" s="9"/>
    </row>
    <row r="21" spans="1:19" s="10" customFormat="1" ht="18" customHeight="1" x14ac:dyDescent="0.2">
      <c r="A21" s="11" t="s">
        <v>31</v>
      </c>
      <c r="B21" s="14" t="s">
        <v>32</v>
      </c>
      <c r="C21" s="15">
        <v>254218.3</v>
      </c>
      <c r="D21" s="48"/>
      <c r="E21" s="57">
        <f>C21+D21</f>
        <v>254218.3</v>
      </c>
      <c r="F21" s="48"/>
      <c r="G21" s="57">
        <f>E21+F21</f>
        <v>254218.3</v>
      </c>
      <c r="H21" s="48"/>
      <c r="I21" s="57">
        <f>G21+H21</f>
        <v>254218.3</v>
      </c>
      <c r="J21" s="48"/>
      <c r="K21" s="57">
        <f>I21+J21</f>
        <v>254218.3</v>
      </c>
      <c r="L21" s="48"/>
      <c r="M21" s="57">
        <f>K21+L21</f>
        <v>254218.3</v>
      </c>
      <c r="N21" s="48"/>
      <c r="O21" s="57">
        <f>M21+N21</f>
        <v>254218.3</v>
      </c>
      <c r="P21" s="48"/>
      <c r="Q21" s="15">
        <f>O21+P21</f>
        <v>254218.3</v>
      </c>
      <c r="R21" s="46"/>
      <c r="S21" s="9"/>
    </row>
    <row r="22" spans="1:19" s="10" customFormat="1" ht="42" customHeight="1" x14ac:dyDescent="0.2">
      <c r="A22" s="11" t="s">
        <v>33</v>
      </c>
      <c r="B22" s="14" t="s">
        <v>34</v>
      </c>
      <c r="C22" s="15">
        <v>4396.8999999999996</v>
      </c>
      <c r="D22" s="48"/>
      <c r="E22" s="57">
        <f>C22+D22</f>
        <v>4396.8999999999996</v>
      </c>
      <c r="F22" s="48"/>
      <c r="G22" s="57">
        <f>E22+F22</f>
        <v>4396.8999999999996</v>
      </c>
      <c r="H22" s="48"/>
      <c r="I22" s="57">
        <f>G22+H22</f>
        <v>4396.8999999999996</v>
      </c>
      <c r="J22" s="48"/>
      <c r="K22" s="57">
        <f>I22+J22</f>
        <v>4396.8999999999996</v>
      </c>
      <c r="L22" s="48"/>
      <c r="M22" s="57">
        <f>K22+L22</f>
        <v>4396.8999999999996</v>
      </c>
      <c r="N22" s="48"/>
      <c r="O22" s="57">
        <f>M22+N22</f>
        <v>4396.8999999999996</v>
      </c>
      <c r="P22" s="48"/>
      <c r="Q22" s="15">
        <f>O22+P22</f>
        <v>4396.8999999999996</v>
      </c>
      <c r="R22" s="46"/>
      <c r="S22" s="9"/>
    </row>
    <row r="23" spans="1:19" s="10" customFormat="1" ht="16.5" customHeight="1" x14ac:dyDescent="0.2">
      <c r="A23" s="11" t="s">
        <v>35</v>
      </c>
      <c r="B23" s="12" t="s">
        <v>36</v>
      </c>
      <c r="C23" s="13">
        <v>323576.59999999998</v>
      </c>
      <c r="D23" s="47"/>
      <c r="E23" s="44">
        <f>C23+D23</f>
        <v>323576.59999999998</v>
      </c>
      <c r="F23" s="47"/>
      <c r="G23" s="44">
        <f>E23+F23</f>
        <v>323576.59999999998</v>
      </c>
      <c r="H23" s="47"/>
      <c r="I23" s="44">
        <f>G23+H23</f>
        <v>323576.59999999998</v>
      </c>
      <c r="J23" s="47"/>
      <c r="K23" s="44">
        <f>I23+J23</f>
        <v>323576.59999999998</v>
      </c>
      <c r="L23" s="47"/>
      <c r="M23" s="44">
        <f>K23+L23</f>
        <v>323576.59999999998</v>
      </c>
      <c r="N23" s="47"/>
      <c r="O23" s="44">
        <f>M23+N23</f>
        <v>323576.59999999998</v>
      </c>
      <c r="P23" s="47">
        <v>80033.5</v>
      </c>
      <c r="Q23" s="13">
        <f>O23+P23</f>
        <v>403610.1</v>
      </c>
      <c r="R23" s="45">
        <f>P23</f>
        <v>80033.5</v>
      </c>
      <c r="S23" s="9"/>
    </row>
    <row r="24" spans="1:19" s="10" customFormat="1" ht="42" customHeight="1" x14ac:dyDescent="0.2">
      <c r="A24" s="11" t="s">
        <v>37</v>
      </c>
      <c r="B24" s="12" t="s">
        <v>38</v>
      </c>
      <c r="C24" s="13"/>
      <c r="D24" s="47"/>
      <c r="E24" s="44"/>
      <c r="F24" s="47"/>
      <c r="G24" s="44"/>
      <c r="H24" s="47"/>
      <c r="I24" s="44"/>
      <c r="J24" s="47"/>
      <c r="K24" s="44"/>
      <c r="L24" s="47"/>
      <c r="M24" s="44"/>
      <c r="N24" s="47"/>
      <c r="O24" s="44"/>
      <c r="P24" s="47"/>
      <c r="Q24" s="13"/>
      <c r="R24" s="45"/>
      <c r="S24" s="9"/>
    </row>
    <row r="25" spans="1:19" ht="41.25" customHeight="1" x14ac:dyDescent="0.2">
      <c r="A25" s="11" t="s">
        <v>39</v>
      </c>
      <c r="B25" s="12" t="s">
        <v>40</v>
      </c>
      <c r="C25" s="13">
        <v>1103897.8999999999</v>
      </c>
      <c r="D25" s="47"/>
      <c r="E25" s="44">
        <f t="shared" ref="E25:E31" si="8">C25+D25</f>
        <v>1103897.8999999999</v>
      </c>
      <c r="F25" s="47"/>
      <c r="G25" s="44">
        <f t="shared" ref="G25:G31" si="9">E25+F25</f>
        <v>1103897.8999999999</v>
      </c>
      <c r="H25" s="47"/>
      <c r="I25" s="44">
        <f t="shared" ref="I25:I31" si="10">G25+H25</f>
        <v>1103897.8999999999</v>
      </c>
      <c r="J25" s="47"/>
      <c r="K25" s="44">
        <f t="shared" ref="K25:K31" si="11">I25+J25</f>
        <v>1103897.8999999999</v>
      </c>
      <c r="L25" s="47"/>
      <c r="M25" s="44">
        <f t="shared" ref="M25:M31" si="12">K25+L25</f>
        <v>1103897.8999999999</v>
      </c>
      <c r="N25" s="47"/>
      <c r="O25" s="44">
        <f t="shared" ref="O24:O31" si="13">M25+N25</f>
        <v>1103897.8999999999</v>
      </c>
      <c r="P25" s="47"/>
      <c r="Q25" s="13">
        <f t="shared" ref="Q24:Q31" si="14">O25+P25</f>
        <v>1103897.8999999999</v>
      </c>
      <c r="R25" s="45"/>
      <c r="S25" s="9"/>
    </row>
    <row r="26" spans="1:19" ht="30.75" customHeight="1" x14ac:dyDescent="0.2">
      <c r="A26" s="11" t="s">
        <v>41</v>
      </c>
      <c r="B26" s="12" t="s">
        <v>42</v>
      </c>
      <c r="C26" s="13">
        <v>252723.8</v>
      </c>
      <c r="D26" s="47"/>
      <c r="E26" s="44">
        <f t="shared" si="8"/>
        <v>252723.8</v>
      </c>
      <c r="F26" s="47"/>
      <c r="G26" s="44">
        <f t="shared" si="9"/>
        <v>252723.8</v>
      </c>
      <c r="H26" s="47">
        <v>1515.1000000000058</v>
      </c>
      <c r="I26" s="44">
        <f t="shared" si="10"/>
        <v>254238.9</v>
      </c>
      <c r="J26" s="47"/>
      <c r="K26" s="44">
        <f t="shared" si="11"/>
        <v>254238.9</v>
      </c>
      <c r="L26" s="47"/>
      <c r="M26" s="44">
        <f t="shared" si="12"/>
        <v>254238.9</v>
      </c>
      <c r="N26" s="47"/>
      <c r="O26" s="44">
        <f t="shared" si="13"/>
        <v>254238.9</v>
      </c>
      <c r="P26" s="47"/>
      <c r="Q26" s="13">
        <f t="shared" si="14"/>
        <v>254238.9</v>
      </c>
      <c r="R26" s="45">
        <f>H26</f>
        <v>1515.1000000000058</v>
      </c>
      <c r="S26" s="9"/>
    </row>
    <row r="27" spans="1:19" ht="25.5" customHeight="1" x14ac:dyDescent="0.2">
      <c r="A27" s="11" t="s">
        <v>43</v>
      </c>
      <c r="B27" s="12" t="s">
        <v>235</v>
      </c>
      <c r="C27" s="13">
        <v>387783.3</v>
      </c>
      <c r="D27" s="47"/>
      <c r="E27" s="44">
        <f t="shared" si="8"/>
        <v>387783.3</v>
      </c>
      <c r="F27" s="47"/>
      <c r="G27" s="44">
        <f t="shared" si="9"/>
        <v>387783.3</v>
      </c>
      <c r="H27" s="47"/>
      <c r="I27" s="44">
        <f t="shared" si="10"/>
        <v>387783.3</v>
      </c>
      <c r="J27" s="47"/>
      <c r="K27" s="44">
        <f t="shared" si="11"/>
        <v>387783.3</v>
      </c>
      <c r="L27" s="47"/>
      <c r="M27" s="44">
        <f t="shared" si="12"/>
        <v>387783.3</v>
      </c>
      <c r="N27" s="47"/>
      <c r="O27" s="44">
        <f t="shared" si="13"/>
        <v>387783.3</v>
      </c>
      <c r="P27" s="47">
        <v>22613.799999999988</v>
      </c>
      <c r="Q27" s="13">
        <f t="shared" si="14"/>
        <v>410397.1</v>
      </c>
      <c r="R27" s="45">
        <f>P27</f>
        <v>22613.799999999988</v>
      </c>
      <c r="S27" s="9"/>
    </row>
    <row r="28" spans="1:19" ht="28.5" customHeight="1" x14ac:dyDescent="0.2">
      <c r="A28" s="11" t="s">
        <v>44</v>
      </c>
      <c r="B28" s="12" t="s">
        <v>45</v>
      </c>
      <c r="C28" s="13">
        <v>315</v>
      </c>
      <c r="D28" s="47"/>
      <c r="E28" s="44">
        <f t="shared" si="8"/>
        <v>315</v>
      </c>
      <c r="F28" s="47"/>
      <c r="G28" s="44">
        <f t="shared" si="9"/>
        <v>315</v>
      </c>
      <c r="H28" s="47"/>
      <c r="I28" s="44">
        <f t="shared" si="10"/>
        <v>315</v>
      </c>
      <c r="J28" s="47"/>
      <c r="K28" s="44">
        <f t="shared" si="11"/>
        <v>315</v>
      </c>
      <c r="L28" s="47"/>
      <c r="M28" s="44">
        <f t="shared" si="12"/>
        <v>315</v>
      </c>
      <c r="N28" s="47"/>
      <c r="O28" s="44">
        <f t="shared" si="13"/>
        <v>315</v>
      </c>
      <c r="P28" s="47"/>
      <c r="Q28" s="13">
        <f t="shared" si="14"/>
        <v>315</v>
      </c>
      <c r="R28" s="45"/>
      <c r="S28" s="9"/>
    </row>
    <row r="29" spans="1:19" ht="15.75" customHeight="1" x14ac:dyDescent="0.2">
      <c r="A29" s="11" t="s">
        <v>46</v>
      </c>
      <c r="B29" s="12" t="s">
        <v>47</v>
      </c>
      <c r="C29" s="13">
        <v>18360.7</v>
      </c>
      <c r="D29" s="47"/>
      <c r="E29" s="44">
        <f t="shared" si="8"/>
        <v>18360.7</v>
      </c>
      <c r="F29" s="47"/>
      <c r="G29" s="44">
        <f t="shared" si="9"/>
        <v>18360.7</v>
      </c>
      <c r="H29" s="47"/>
      <c r="I29" s="44">
        <f t="shared" si="10"/>
        <v>18360.7</v>
      </c>
      <c r="J29" s="47"/>
      <c r="K29" s="44">
        <f t="shared" si="11"/>
        <v>18360.7</v>
      </c>
      <c r="L29" s="47"/>
      <c r="M29" s="44">
        <f t="shared" si="12"/>
        <v>18360.7</v>
      </c>
      <c r="N29" s="47"/>
      <c r="O29" s="44">
        <f t="shared" si="13"/>
        <v>18360.7</v>
      </c>
      <c r="P29" s="47"/>
      <c r="Q29" s="13">
        <f>O29+P29</f>
        <v>18360.7</v>
      </c>
      <c r="R29" s="45"/>
      <c r="S29" s="9"/>
    </row>
    <row r="30" spans="1:19" ht="15.75" customHeight="1" x14ac:dyDescent="0.2">
      <c r="A30" s="11" t="s">
        <v>48</v>
      </c>
      <c r="B30" s="12" t="s">
        <v>49</v>
      </c>
      <c r="C30" s="13">
        <v>2479427.7999999998</v>
      </c>
      <c r="D30" s="47"/>
      <c r="E30" s="44">
        <f t="shared" si="8"/>
        <v>2479427.7999999998</v>
      </c>
      <c r="F30" s="47"/>
      <c r="G30" s="44">
        <f t="shared" si="9"/>
        <v>2479427.7999999998</v>
      </c>
      <c r="H30" s="47">
        <v>-77670.399999999907</v>
      </c>
      <c r="I30" s="44">
        <f t="shared" si="10"/>
        <v>2401757.4</v>
      </c>
      <c r="J30" s="47"/>
      <c r="K30" s="44">
        <f t="shared" si="11"/>
        <v>2401757.4</v>
      </c>
      <c r="L30" s="47"/>
      <c r="M30" s="44">
        <f t="shared" si="12"/>
        <v>2401757.4</v>
      </c>
      <c r="N30" s="47"/>
      <c r="O30" s="44">
        <f t="shared" si="13"/>
        <v>2401757.4</v>
      </c>
      <c r="P30" s="47">
        <v>-6386.2999999998137</v>
      </c>
      <c r="Q30" s="13">
        <f t="shared" si="14"/>
        <v>2395371.1</v>
      </c>
      <c r="R30" s="45">
        <f>H30+P30</f>
        <v>-84056.699999999721</v>
      </c>
      <c r="S30" s="9"/>
    </row>
    <row r="31" spans="1:19" ht="15.75" customHeight="1" x14ac:dyDescent="0.2">
      <c r="A31" s="11" t="s">
        <v>50</v>
      </c>
      <c r="B31" s="12" t="s">
        <v>51</v>
      </c>
      <c r="C31" s="13">
        <v>6494.6</v>
      </c>
      <c r="D31" s="47"/>
      <c r="E31" s="44">
        <f t="shared" si="8"/>
        <v>6494.6</v>
      </c>
      <c r="F31" s="47"/>
      <c r="G31" s="44">
        <f t="shared" si="9"/>
        <v>6494.6</v>
      </c>
      <c r="H31" s="47"/>
      <c r="I31" s="44">
        <f t="shared" si="10"/>
        <v>6494.6</v>
      </c>
      <c r="J31" s="47"/>
      <c r="K31" s="44">
        <f t="shared" si="11"/>
        <v>6494.6</v>
      </c>
      <c r="L31" s="47"/>
      <c r="M31" s="44">
        <f t="shared" si="12"/>
        <v>6494.6</v>
      </c>
      <c r="N31" s="47"/>
      <c r="O31" s="44">
        <f t="shared" si="13"/>
        <v>6494.6</v>
      </c>
      <c r="P31" s="47"/>
      <c r="Q31" s="13">
        <f t="shared" si="14"/>
        <v>6494.6</v>
      </c>
      <c r="R31" s="45"/>
      <c r="S31" s="9"/>
    </row>
    <row r="32" spans="1:19" s="10" customFormat="1" ht="18" customHeight="1" x14ac:dyDescent="0.2">
      <c r="A32" s="19" t="s">
        <v>52</v>
      </c>
      <c r="B32" s="20" t="s">
        <v>53</v>
      </c>
      <c r="C32" s="21">
        <f>C33+C39+C40+C41+C42</f>
        <v>55383025.000000007</v>
      </c>
      <c r="D32" s="21">
        <f>D33+D39+D40+D41+D42</f>
        <v>374953.5</v>
      </c>
      <c r="E32" s="21">
        <f>E33+E39+E40+E41+E42</f>
        <v>55757978.500000007</v>
      </c>
      <c r="F32" s="21"/>
      <c r="G32" s="21">
        <f t="shared" ref="G32:P32" si="15">G33+G39+G40+G41+G42</f>
        <v>55757978.500000007</v>
      </c>
      <c r="H32" s="21">
        <f t="shared" si="15"/>
        <v>769529.00000000023</v>
      </c>
      <c r="I32" s="21">
        <f t="shared" si="15"/>
        <v>56527507.500000007</v>
      </c>
      <c r="J32" s="21">
        <f t="shared" si="15"/>
        <v>1781346.5999999982</v>
      </c>
      <c r="K32" s="21">
        <f t="shared" si="15"/>
        <v>58308854.100000001</v>
      </c>
      <c r="L32" s="21">
        <f t="shared" si="15"/>
        <v>3527697.7</v>
      </c>
      <c r="M32" s="21">
        <f t="shared" si="15"/>
        <v>61836551.800000004</v>
      </c>
      <c r="N32" s="21"/>
      <c r="O32" s="21">
        <f t="shared" si="15"/>
        <v>61836551.800000004</v>
      </c>
      <c r="P32" s="21">
        <f t="shared" si="15"/>
        <v>1703269.4999999984</v>
      </c>
      <c r="Q32" s="21">
        <f>Q33+Q39+Q40+Q41+Q42</f>
        <v>63539821.299999997</v>
      </c>
      <c r="R32" s="51">
        <f>R33+R39+R40+R41+R42</f>
        <v>8156796.299999997</v>
      </c>
      <c r="S32" s="9"/>
    </row>
    <row r="33" spans="1:23" s="10" customFormat="1" ht="38.25" x14ac:dyDescent="0.2">
      <c r="A33" s="11" t="s">
        <v>54</v>
      </c>
      <c r="B33" s="12" t="s">
        <v>55</v>
      </c>
      <c r="C33" s="13">
        <f>C34+C35+C36+C37+C38</f>
        <v>55283025.000000007</v>
      </c>
      <c r="D33" s="47">
        <f>D34+D35+D36+D37</f>
        <v>374953.5</v>
      </c>
      <c r="E33" s="44">
        <f>E34+E35+E36+E37</f>
        <v>55657978.500000007</v>
      </c>
      <c r="F33" s="47"/>
      <c r="G33" s="44">
        <f t="shared" ref="G33:P33" si="16">G34+G35+G36+G37</f>
        <v>55657978.500000007</v>
      </c>
      <c r="H33" s="47">
        <f t="shared" si="16"/>
        <v>750600.00000000023</v>
      </c>
      <c r="I33" s="44">
        <f t="shared" si="16"/>
        <v>56408578.500000007</v>
      </c>
      <c r="J33" s="47">
        <f t="shared" si="16"/>
        <v>1757897.0999999982</v>
      </c>
      <c r="K33" s="44">
        <f t="shared" si="16"/>
        <v>58166475.600000001</v>
      </c>
      <c r="L33" s="47">
        <f t="shared" si="16"/>
        <v>1862898.1</v>
      </c>
      <c r="M33" s="44">
        <f t="shared" si="16"/>
        <v>60029373.700000003</v>
      </c>
      <c r="N33" s="47"/>
      <c r="O33" s="44">
        <f t="shared" si="16"/>
        <v>60029373.700000003</v>
      </c>
      <c r="P33" s="47">
        <f t="shared" si="16"/>
        <v>1479020.1999999983</v>
      </c>
      <c r="Q33" s="13">
        <f>Q34+Q35+Q36+Q37+Q38</f>
        <v>61508393.899999999</v>
      </c>
      <c r="R33" s="45">
        <f>R34+R35+R36+R37</f>
        <v>6225368.8999999966</v>
      </c>
      <c r="S33" s="9"/>
    </row>
    <row r="34" spans="1:23" ht="27.75" customHeight="1" x14ac:dyDescent="0.2">
      <c r="A34" s="11" t="s">
        <v>56</v>
      </c>
      <c r="B34" s="12" t="s">
        <v>57</v>
      </c>
      <c r="C34" s="13">
        <v>19403500</v>
      </c>
      <c r="D34" s="47"/>
      <c r="E34" s="44">
        <f>C34+D34</f>
        <v>19403500</v>
      </c>
      <c r="F34" s="47"/>
      <c r="G34" s="44">
        <f>E34+F34</f>
        <v>19403500</v>
      </c>
      <c r="H34" s="47"/>
      <c r="I34" s="44">
        <f>G34+H34</f>
        <v>19403500</v>
      </c>
      <c r="J34" s="47"/>
      <c r="K34" s="44">
        <f>I34+J34</f>
        <v>19403500</v>
      </c>
      <c r="L34" s="47"/>
      <c r="M34" s="44">
        <f>K34+L34</f>
        <v>19403500</v>
      </c>
      <c r="N34" s="47"/>
      <c r="O34" s="44">
        <f>M34+N34</f>
        <v>19403500</v>
      </c>
      <c r="P34" s="47">
        <v>726000</v>
      </c>
      <c r="Q34" s="13">
        <f>O34+P34</f>
        <v>20129500</v>
      </c>
      <c r="R34" s="45">
        <f>P34</f>
        <v>726000</v>
      </c>
      <c r="S34" s="9"/>
      <c r="T34" s="22"/>
      <c r="U34" s="10"/>
      <c r="V34" s="22"/>
    </row>
    <row r="35" spans="1:23" ht="42" customHeight="1" x14ac:dyDescent="0.2">
      <c r="A35" s="11" t="s">
        <v>58</v>
      </c>
      <c r="B35" s="12" t="s">
        <v>59</v>
      </c>
      <c r="C35" s="13">
        <v>30572490.600000001</v>
      </c>
      <c r="D35" s="47">
        <v>374953.5</v>
      </c>
      <c r="E35" s="44">
        <f t="shared" ref="E35:E40" si="17">C35+D35</f>
        <v>30947444.100000001</v>
      </c>
      <c r="F35" s="47"/>
      <c r="G35" s="44">
        <f t="shared" ref="G35:G40" si="18">E35+F35</f>
        <v>30947444.100000001</v>
      </c>
      <c r="H35" s="47"/>
      <c r="I35" s="44">
        <f t="shared" ref="I35:I41" si="19">G35+H35</f>
        <v>30947444.100000001</v>
      </c>
      <c r="J35" s="47">
        <v>1137707.3999999985</v>
      </c>
      <c r="K35" s="44">
        <f t="shared" ref="K35:K42" si="20">I35+J35</f>
        <v>32085151.5</v>
      </c>
      <c r="L35" s="47"/>
      <c r="M35" s="44">
        <f t="shared" ref="M35:M42" si="21">K35+L35</f>
        <v>32085151.5</v>
      </c>
      <c r="N35" s="47"/>
      <c r="O35" s="44">
        <f t="shared" ref="O35:O42" si="22">M35+N35</f>
        <v>32085151.5</v>
      </c>
      <c r="P35" s="47">
        <v>-170426.60000000149</v>
      </c>
      <c r="Q35" s="13">
        <f t="shared" ref="Q35:Q37" si="23">O35+P35</f>
        <v>31914724.899999999</v>
      </c>
      <c r="R35" s="45">
        <f>D35+J35+P35</f>
        <v>1342234.299999997</v>
      </c>
      <c r="S35" s="9"/>
      <c r="T35" s="22"/>
      <c r="V35" s="22"/>
    </row>
    <row r="36" spans="1:23" ht="27.75" customHeight="1" x14ac:dyDescent="0.2">
      <c r="A36" s="11" t="s">
        <v>60</v>
      </c>
      <c r="B36" s="12" t="s">
        <v>61</v>
      </c>
      <c r="C36" s="13">
        <v>3242770.2</v>
      </c>
      <c r="D36" s="47"/>
      <c r="E36" s="44">
        <f t="shared" si="17"/>
        <v>3242770.2</v>
      </c>
      <c r="F36" s="47"/>
      <c r="G36" s="44">
        <f t="shared" si="18"/>
        <v>3242770.2</v>
      </c>
      <c r="H36" s="47"/>
      <c r="I36" s="44">
        <f t="shared" si="19"/>
        <v>3242770.2</v>
      </c>
      <c r="J36" s="47"/>
      <c r="K36" s="44">
        <f t="shared" si="20"/>
        <v>3242770.2</v>
      </c>
      <c r="L36" s="47"/>
      <c r="M36" s="44">
        <f t="shared" si="21"/>
        <v>3242770.2</v>
      </c>
      <c r="N36" s="47"/>
      <c r="O36" s="44">
        <f t="shared" si="22"/>
        <v>3242770.2</v>
      </c>
      <c r="P36" s="47"/>
      <c r="Q36" s="13">
        <f t="shared" si="23"/>
        <v>3242770.2</v>
      </c>
      <c r="R36" s="45"/>
      <c r="S36" s="9"/>
      <c r="T36" s="22"/>
      <c r="V36" s="22"/>
    </row>
    <row r="37" spans="1:23" ht="15.75" customHeight="1" x14ac:dyDescent="0.2">
      <c r="A37" s="11" t="s">
        <v>62</v>
      </c>
      <c r="B37" s="12" t="s">
        <v>63</v>
      </c>
      <c r="C37" s="13">
        <v>2064264.2</v>
      </c>
      <c r="D37" s="47"/>
      <c r="E37" s="44">
        <f t="shared" si="17"/>
        <v>2064264.2</v>
      </c>
      <c r="F37" s="47"/>
      <c r="G37" s="44">
        <f t="shared" si="18"/>
        <v>2064264.2</v>
      </c>
      <c r="H37" s="47">
        <v>750600.00000000023</v>
      </c>
      <c r="I37" s="44">
        <f t="shared" si="19"/>
        <v>2814864.2</v>
      </c>
      <c r="J37" s="47">
        <v>620189.69999999972</v>
      </c>
      <c r="K37" s="44">
        <f t="shared" si="20"/>
        <v>3435053.9</v>
      </c>
      <c r="L37" s="47">
        <v>1862898.1</v>
      </c>
      <c r="M37" s="44">
        <f t="shared" si="21"/>
        <v>5297952</v>
      </c>
      <c r="N37" s="47"/>
      <c r="O37" s="44">
        <f t="shared" si="22"/>
        <v>5297952</v>
      </c>
      <c r="P37" s="47">
        <v>923446.79999999981</v>
      </c>
      <c r="Q37" s="13">
        <f t="shared" si="23"/>
        <v>6221398.7999999998</v>
      </c>
      <c r="R37" s="45">
        <f>H37+J37+L37+P37</f>
        <v>4157134.5999999996</v>
      </c>
      <c r="S37" s="9"/>
      <c r="T37" s="22"/>
      <c r="V37" s="22"/>
    </row>
    <row r="38" spans="1:23" ht="27.75" customHeight="1" x14ac:dyDescent="0.2">
      <c r="A38" s="23" t="s">
        <v>64</v>
      </c>
      <c r="B38" s="24" t="s">
        <v>65</v>
      </c>
      <c r="C38" s="25"/>
      <c r="D38" s="47"/>
      <c r="E38" s="44"/>
      <c r="F38" s="47"/>
      <c r="G38" s="44"/>
      <c r="H38" s="47"/>
      <c r="I38" s="44"/>
      <c r="J38" s="47"/>
      <c r="K38" s="44"/>
      <c r="L38" s="47"/>
      <c r="M38" s="44"/>
      <c r="N38" s="47"/>
      <c r="O38" s="44"/>
      <c r="P38" s="47"/>
      <c r="Q38" s="13"/>
      <c r="R38" s="45"/>
      <c r="S38" s="9"/>
    </row>
    <row r="39" spans="1:23" ht="48" customHeight="1" x14ac:dyDescent="0.2">
      <c r="A39" s="23" t="s">
        <v>234</v>
      </c>
      <c r="B39" s="24" t="s">
        <v>66</v>
      </c>
      <c r="C39" s="25"/>
      <c r="D39" s="47"/>
      <c r="E39" s="44"/>
      <c r="F39" s="47"/>
      <c r="G39" s="44"/>
      <c r="H39" s="47"/>
      <c r="I39" s="44"/>
      <c r="J39" s="47"/>
      <c r="K39" s="44"/>
      <c r="L39" s="47">
        <v>1664799.6</v>
      </c>
      <c r="M39" s="44">
        <f t="shared" si="21"/>
        <v>1664799.6</v>
      </c>
      <c r="N39" s="47"/>
      <c r="O39" s="44">
        <f t="shared" si="22"/>
        <v>1664799.6</v>
      </c>
      <c r="P39" s="47"/>
      <c r="Q39" s="13">
        <f>O39+P39</f>
        <v>1664799.6</v>
      </c>
      <c r="R39" s="45">
        <f>L39</f>
        <v>1664799.6</v>
      </c>
      <c r="S39" s="9"/>
      <c r="U39" s="22"/>
    </row>
    <row r="40" spans="1:23" ht="27.75" customHeight="1" x14ac:dyDescent="0.2">
      <c r="A40" s="23" t="s">
        <v>232</v>
      </c>
      <c r="B40" s="24" t="s">
        <v>233</v>
      </c>
      <c r="C40" s="25">
        <v>100000</v>
      </c>
      <c r="D40" s="49"/>
      <c r="E40" s="44">
        <f t="shared" si="17"/>
        <v>100000</v>
      </c>
      <c r="F40" s="49"/>
      <c r="G40" s="44">
        <f t="shared" si="18"/>
        <v>100000</v>
      </c>
      <c r="H40" s="49"/>
      <c r="I40" s="44">
        <f t="shared" si="19"/>
        <v>100000</v>
      </c>
      <c r="J40" s="49"/>
      <c r="K40" s="44">
        <f t="shared" si="20"/>
        <v>100000</v>
      </c>
      <c r="L40" s="49"/>
      <c r="M40" s="44">
        <f t="shared" si="21"/>
        <v>100000</v>
      </c>
      <c r="N40" s="49"/>
      <c r="O40" s="44">
        <f t="shared" si="22"/>
        <v>100000</v>
      </c>
      <c r="P40" s="49"/>
      <c r="Q40" s="13">
        <f t="shared" ref="Q40:Q42" si="24">O40+P40</f>
        <v>100000</v>
      </c>
      <c r="R40" s="45"/>
      <c r="S40" s="9"/>
      <c r="U40" s="22"/>
    </row>
    <row r="41" spans="1:23" ht="66.75" customHeight="1" x14ac:dyDescent="0.2">
      <c r="A41" s="23" t="s">
        <v>67</v>
      </c>
      <c r="B41" s="24" t="s">
        <v>68</v>
      </c>
      <c r="C41" s="25"/>
      <c r="D41" s="49"/>
      <c r="E41" s="44"/>
      <c r="F41" s="49"/>
      <c r="G41" s="44"/>
      <c r="H41" s="49">
        <v>18929</v>
      </c>
      <c r="I41" s="44">
        <f t="shared" si="19"/>
        <v>18929</v>
      </c>
      <c r="J41" s="49">
        <v>23975.300000000003</v>
      </c>
      <c r="K41" s="44">
        <f t="shared" si="20"/>
        <v>42904.3</v>
      </c>
      <c r="L41" s="49"/>
      <c r="M41" s="44">
        <f t="shared" si="21"/>
        <v>42904.3</v>
      </c>
      <c r="N41" s="49"/>
      <c r="O41" s="44">
        <f t="shared" si="22"/>
        <v>42904.3</v>
      </c>
      <c r="P41" s="49">
        <v>224255.60000000003</v>
      </c>
      <c r="Q41" s="13">
        <f t="shared" si="24"/>
        <v>267159.90000000002</v>
      </c>
      <c r="R41" s="45">
        <f>H41+J41+P41</f>
        <v>267159.90000000002</v>
      </c>
      <c r="S41" s="9"/>
    </row>
    <row r="42" spans="1:23" ht="55.5" customHeight="1" x14ac:dyDescent="0.2">
      <c r="A42" s="23" t="s">
        <v>69</v>
      </c>
      <c r="B42" s="24" t="s">
        <v>70</v>
      </c>
      <c r="C42" s="25"/>
      <c r="D42" s="49"/>
      <c r="E42" s="44"/>
      <c r="F42" s="49"/>
      <c r="G42" s="44"/>
      <c r="H42" s="49"/>
      <c r="I42" s="44"/>
      <c r="J42" s="49">
        <v>-525.79999999999995</v>
      </c>
      <c r="K42" s="44">
        <f t="shared" si="20"/>
        <v>-525.79999999999995</v>
      </c>
      <c r="L42" s="49"/>
      <c r="M42" s="44">
        <f t="shared" si="21"/>
        <v>-525.79999999999995</v>
      </c>
      <c r="N42" s="49"/>
      <c r="O42" s="44">
        <f t="shared" si="22"/>
        <v>-525.79999999999995</v>
      </c>
      <c r="P42" s="49">
        <v>-6.3000000000000682</v>
      </c>
      <c r="Q42" s="13">
        <f t="shared" si="24"/>
        <v>-532.1</v>
      </c>
      <c r="R42" s="45">
        <f>J42+P42</f>
        <v>-532.1</v>
      </c>
      <c r="S42" s="9"/>
      <c r="T42" s="22"/>
    </row>
    <row r="43" spans="1:23" s="10" customFormat="1" ht="19.5" customHeight="1" thickBot="1" x14ac:dyDescent="0.25">
      <c r="A43" s="64" t="s">
        <v>71</v>
      </c>
      <c r="B43" s="65"/>
      <c r="C43" s="26">
        <f>C7+C32</f>
        <v>191142577.40000001</v>
      </c>
      <c r="D43" s="26">
        <f>D7+D32</f>
        <v>374953.5</v>
      </c>
      <c r="E43" s="26">
        <f t="shared" ref="E43:P43" si="25">E7+E32</f>
        <v>191517530.90000001</v>
      </c>
      <c r="F43" s="26"/>
      <c r="G43" s="26">
        <f t="shared" si="25"/>
        <v>191517530.90000001</v>
      </c>
      <c r="H43" s="26">
        <f t="shared" si="25"/>
        <v>-1983526.5000000021</v>
      </c>
      <c r="I43" s="26">
        <f t="shared" si="25"/>
        <v>189534004.40000001</v>
      </c>
      <c r="J43" s="26">
        <f t="shared" si="25"/>
        <v>1781346.5999999982</v>
      </c>
      <c r="K43" s="26">
        <f t="shared" si="25"/>
        <v>191315351</v>
      </c>
      <c r="L43" s="26">
        <f t="shared" si="25"/>
        <v>3527697.7</v>
      </c>
      <c r="M43" s="26">
        <f t="shared" si="25"/>
        <v>194843048.70000002</v>
      </c>
      <c r="N43" s="26"/>
      <c r="O43" s="26">
        <f t="shared" si="25"/>
        <v>194843048.70000002</v>
      </c>
      <c r="P43" s="26">
        <f t="shared" si="25"/>
        <v>1799530.4999999986</v>
      </c>
      <c r="Q43" s="26">
        <f>Q7+Q32</f>
        <v>196642580</v>
      </c>
      <c r="R43" s="52">
        <f>R7+R32</f>
        <v>5500002.599999994</v>
      </c>
      <c r="S43" s="9"/>
    </row>
    <row r="45" spans="1:23" x14ac:dyDescent="0.2">
      <c r="Q45" s="22"/>
      <c r="S45" s="22"/>
      <c r="W45" s="22"/>
    </row>
    <row r="46" spans="1:23" x14ac:dyDescent="0.2"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9"/>
      <c r="R46" s="22"/>
    </row>
    <row r="47" spans="1:23" x14ac:dyDescent="0.2">
      <c r="Q47" s="22"/>
    </row>
    <row r="48" spans="1:23" x14ac:dyDescent="0.2">
      <c r="Q48" s="30"/>
      <c r="R48" s="22"/>
    </row>
    <row r="49" spans="3:18" x14ac:dyDescent="0.2">
      <c r="C49" s="31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22"/>
    </row>
    <row r="50" spans="3:18" x14ac:dyDescent="0.2"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0"/>
      <c r="R50" s="22"/>
    </row>
    <row r="51" spans="3:18" x14ac:dyDescent="0.2">
      <c r="C51" s="34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22"/>
      <c r="R51" s="22"/>
    </row>
    <row r="52" spans="3:18" x14ac:dyDescent="0.2">
      <c r="C52" s="34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22"/>
      <c r="R52" s="22"/>
    </row>
    <row r="54" spans="3:18" ht="15.75" x14ac:dyDescent="0.25">
      <c r="Q54" s="16"/>
    </row>
    <row r="56" spans="3:18" x14ac:dyDescent="0.2">
      <c r="R56" s="22"/>
    </row>
  </sheetData>
  <mergeCells count="14">
    <mergeCell ref="A43:B43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7.874015748031496E-2" right="7.874015748031496E-2" top="0.11811023622047245" bottom="0.11811023622047245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S10" sqref="S10"/>
    </sheetView>
  </sheetViews>
  <sheetFormatPr defaultRowHeight="12.75" x14ac:dyDescent="0.2"/>
  <cols>
    <col min="1" max="1" width="19" style="1" customWidth="1"/>
    <col min="2" max="2" width="54.1640625" style="27" customWidth="1"/>
    <col min="3" max="3" width="24" style="27" customWidth="1"/>
    <col min="4" max="4" width="14" style="36" customWidth="1"/>
    <col min="5" max="5" width="16.5" style="36" customWidth="1"/>
    <col min="6" max="6" width="13.6640625" style="36" customWidth="1"/>
    <col min="7" max="7" width="16.5" style="36" customWidth="1"/>
    <col min="8" max="8" width="13.5" style="36" customWidth="1"/>
    <col min="9" max="9" width="16.1640625" style="36" customWidth="1"/>
    <col min="10" max="10" width="13.5" style="36" customWidth="1"/>
    <col min="11" max="11" width="16.83203125" style="36" customWidth="1"/>
    <col min="12" max="12" width="13.6640625" style="36" customWidth="1"/>
    <col min="13" max="13" width="15.5" style="36" customWidth="1"/>
    <col min="14" max="14" width="13.6640625" style="36" customWidth="1"/>
    <col min="15" max="15" width="15.6640625" style="36" customWidth="1"/>
    <col min="16" max="16" width="13.6640625" style="36" customWidth="1"/>
    <col min="17" max="17" width="23.5" style="1" customWidth="1"/>
    <col min="18" max="18" width="15.5" style="1" customWidth="1"/>
    <col min="19" max="19" width="23.6640625" style="1" customWidth="1"/>
    <col min="20" max="16384" width="9.33203125" style="1"/>
  </cols>
  <sheetData>
    <row r="1" spans="1:19" ht="23.25" customHeight="1" x14ac:dyDescent="0.2">
      <c r="A1" s="84" t="s">
        <v>241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9" ht="15.75" customHeight="1" thickBot="1" x14ac:dyDescent="0.25">
      <c r="B2" s="2"/>
      <c r="C2" s="2"/>
      <c r="R2" s="3" t="s">
        <v>0</v>
      </c>
    </row>
    <row r="3" spans="1:19" ht="72.75" customHeight="1" thickBot="1" x14ac:dyDescent="0.25">
      <c r="A3" s="67" t="s">
        <v>72</v>
      </c>
      <c r="B3" s="67" t="s">
        <v>2</v>
      </c>
      <c r="C3" s="70" t="s">
        <v>242</v>
      </c>
      <c r="D3" s="77" t="s">
        <v>243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9"/>
      <c r="Q3" s="85" t="s">
        <v>244</v>
      </c>
      <c r="R3" s="67" t="s">
        <v>3</v>
      </c>
    </row>
    <row r="4" spans="1:19" ht="25.5" customHeight="1" thickBot="1" x14ac:dyDescent="0.25">
      <c r="A4" s="68"/>
      <c r="B4" s="68"/>
      <c r="C4" s="68"/>
      <c r="D4" s="75" t="s">
        <v>247</v>
      </c>
      <c r="E4" s="76"/>
      <c r="F4" s="86" t="s">
        <v>250</v>
      </c>
      <c r="G4" s="87"/>
      <c r="H4" s="75" t="s">
        <v>252</v>
      </c>
      <c r="I4" s="76"/>
      <c r="J4" s="75" t="s">
        <v>253</v>
      </c>
      <c r="K4" s="76"/>
      <c r="L4" s="75" t="s">
        <v>254</v>
      </c>
      <c r="M4" s="76"/>
      <c r="N4" s="75" t="s">
        <v>255</v>
      </c>
      <c r="O4" s="76"/>
      <c r="P4" s="60" t="s">
        <v>256</v>
      </c>
      <c r="Q4" s="73"/>
      <c r="R4" s="68"/>
    </row>
    <row r="5" spans="1:19" ht="27" customHeight="1" thickBot="1" x14ac:dyDescent="0.25">
      <c r="A5" s="69"/>
      <c r="B5" s="69"/>
      <c r="C5" s="71"/>
      <c r="D5" s="56" t="s">
        <v>4</v>
      </c>
      <c r="E5" s="56" t="s">
        <v>251</v>
      </c>
      <c r="F5" s="56" t="s">
        <v>4</v>
      </c>
      <c r="G5" s="56" t="s">
        <v>251</v>
      </c>
      <c r="H5" s="56" t="s">
        <v>4</v>
      </c>
      <c r="I5" s="59" t="s">
        <v>251</v>
      </c>
      <c r="J5" s="59" t="s">
        <v>4</v>
      </c>
      <c r="K5" s="61" t="s">
        <v>251</v>
      </c>
      <c r="L5" s="62" t="s">
        <v>4</v>
      </c>
      <c r="M5" s="62" t="s">
        <v>251</v>
      </c>
      <c r="N5" s="62" t="s">
        <v>4</v>
      </c>
      <c r="O5" s="63" t="s">
        <v>251</v>
      </c>
      <c r="P5" s="63" t="s">
        <v>4</v>
      </c>
      <c r="Q5" s="74"/>
      <c r="R5" s="71"/>
    </row>
    <row r="6" spans="1:19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</row>
    <row r="7" spans="1:19" s="10" customFormat="1" x14ac:dyDescent="0.2">
      <c r="A7" s="41" t="s">
        <v>73</v>
      </c>
      <c r="B7" s="7" t="s">
        <v>74</v>
      </c>
      <c r="C7" s="8">
        <f>SUM(C8:C17)</f>
        <v>26975256.5</v>
      </c>
      <c r="D7" s="8">
        <f>SUM(D8:D17)</f>
        <v>-745669.79999999702</v>
      </c>
      <c r="E7" s="8">
        <f t="shared" ref="E7:I7" si="0">SUM(E8:E17)</f>
        <v>26229586.700000003</v>
      </c>
      <c r="F7" s="8">
        <f t="shared" si="0"/>
        <v>-735872.10000000149</v>
      </c>
      <c r="G7" s="8">
        <f t="shared" si="0"/>
        <v>25493714.600000001</v>
      </c>
      <c r="H7" s="8">
        <f t="shared" si="0"/>
        <v>-105384.5</v>
      </c>
      <c r="I7" s="8">
        <f t="shared" si="0"/>
        <v>25388330.100000001</v>
      </c>
      <c r="J7" s="8">
        <f>SUM(J8:J17)+0.1</f>
        <v>3047292.2</v>
      </c>
      <c r="K7" s="8">
        <f>SUM(K8:K17)+0.1</f>
        <v>28435622.300000001</v>
      </c>
      <c r="L7" s="8">
        <f>SUM(L8:L17)</f>
        <v>3530082.5999999996</v>
      </c>
      <c r="M7" s="8">
        <f>SUM(M8:M17)+0.1</f>
        <v>31965704.899999999</v>
      </c>
      <c r="N7" s="8">
        <f t="shared" ref="N7:P7" si="1">SUM(N8:N17)</f>
        <v>-1146336.6999999993</v>
      </c>
      <c r="O7" s="8">
        <f t="shared" si="1"/>
        <v>30819368.100000001</v>
      </c>
      <c r="P7" s="8">
        <f t="shared" si="1"/>
        <v>-1121762.1999999997</v>
      </c>
      <c r="Q7" s="8">
        <f>SUM(Q8:Q17)</f>
        <v>29697605.899999999</v>
      </c>
      <c r="R7" s="50">
        <f>SUM(R8:R17)</f>
        <v>2722349.4000000022</v>
      </c>
      <c r="S7" s="9"/>
    </row>
    <row r="8" spans="1:19" ht="43.5" customHeight="1" x14ac:dyDescent="0.2">
      <c r="A8" s="42" t="s">
        <v>75</v>
      </c>
      <c r="B8" s="37" t="s">
        <v>76</v>
      </c>
      <c r="C8" s="13">
        <v>282803.40000000002</v>
      </c>
      <c r="D8" s="53"/>
      <c r="E8" s="55">
        <f>C8+D8</f>
        <v>282803.40000000002</v>
      </c>
      <c r="F8" s="53"/>
      <c r="G8" s="55">
        <f>E8+F8</f>
        <v>282803.40000000002</v>
      </c>
      <c r="H8" s="53"/>
      <c r="I8" s="55">
        <f>G8+H8</f>
        <v>282803.40000000002</v>
      </c>
      <c r="J8" s="53"/>
      <c r="K8" s="55">
        <f>I8+J8</f>
        <v>282803.40000000002</v>
      </c>
      <c r="L8" s="53"/>
      <c r="M8" s="55">
        <f>K8+L8</f>
        <v>282803.40000000002</v>
      </c>
      <c r="N8" s="53"/>
      <c r="O8" s="55">
        <f>M8+N8</f>
        <v>282803.40000000002</v>
      </c>
      <c r="P8" s="53"/>
      <c r="Q8" s="54">
        <f>O8+P8</f>
        <v>282803.40000000002</v>
      </c>
      <c r="R8" s="45"/>
      <c r="S8" s="9"/>
    </row>
    <row r="9" spans="1:19" ht="50.25" customHeight="1" x14ac:dyDescent="0.2">
      <c r="A9" s="42" t="s">
        <v>77</v>
      </c>
      <c r="B9" s="37" t="s">
        <v>78</v>
      </c>
      <c r="C9" s="13">
        <v>405137.3</v>
      </c>
      <c r="D9" s="53"/>
      <c r="E9" s="55">
        <f t="shared" ref="E9:E72" si="2">C9+D9</f>
        <v>405137.3</v>
      </c>
      <c r="F9" s="53"/>
      <c r="G9" s="55">
        <f t="shared" ref="G9:G72" si="3">E9+F9</f>
        <v>405137.3</v>
      </c>
      <c r="H9" s="53"/>
      <c r="I9" s="55">
        <f t="shared" ref="I9:I72" si="4">G9+H9</f>
        <v>405137.3</v>
      </c>
      <c r="J9" s="53"/>
      <c r="K9" s="55">
        <f t="shared" ref="K9:K72" si="5">I9+J9</f>
        <v>405137.3</v>
      </c>
      <c r="L9" s="53"/>
      <c r="M9" s="55">
        <f t="shared" ref="M9:M72" si="6">K9+L9</f>
        <v>405137.3</v>
      </c>
      <c r="N9" s="53"/>
      <c r="O9" s="55">
        <f t="shared" ref="O9:O72" si="7">M9+N9</f>
        <v>405137.3</v>
      </c>
      <c r="P9" s="53"/>
      <c r="Q9" s="54">
        <f t="shared" ref="Q9:Q17" si="8">O9+P9</f>
        <v>405137.3</v>
      </c>
      <c r="R9" s="45"/>
      <c r="S9" s="9"/>
    </row>
    <row r="10" spans="1:19" ht="57.75" customHeight="1" x14ac:dyDescent="0.2">
      <c r="A10" s="42" t="s">
        <v>79</v>
      </c>
      <c r="B10" s="37" t="s">
        <v>80</v>
      </c>
      <c r="C10" s="13">
        <v>140180.70000000001</v>
      </c>
      <c r="D10" s="53"/>
      <c r="E10" s="55">
        <f t="shared" si="2"/>
        <v>140180.70000000001</v>
      </c>
      <c r="F10" s="53"/>
      <c r="G10" s="55">
        <f t="shared" si="3"/>
        <v>140180.70000000001</v>
      </c>
      <c r="H10" s="53"/>
      <c r="I10" s="55">
        <f t="shared" si="4"/>
        <v>140180.70000000001</v>
      </c>
      <c r="J10" s="53"/>
      <c r="K10" s="55">
        <f t="shared" si="5"/>
        <v>140180.70000000001</v>
      </c>
      <c r="L10" s="53"/>
      <c r="M10" s="55">
        <f t="shared" si="6"/>
        <v>140180.70000000001</v>
      </c>
      <c r="N10" s="53"/>
      <c r="O10" s="55">
        <f t="shared" si="7"/>
        <v>140180.70000000001</v>
      </c>
      <c r="P10" s="53"/>
      <c r="Q10" s="54">
        <f t="shared" si="8"/>
        <v>140180.70000000001</v>
      </c>
      <c r="R10" s="45"/>
      <c r="S10" s="9"/>
    </row>
    <row r="11" spans="1:19" ht="17.25" customHeight="1" x14ac:dyDescent="0.2">
      <c r="A11" s="42" t="s">
        <v>81</v>
      </c>
      <c r="B11" s="37" t="s">
        <v>82</v>
      </c>
      <c r="C11" s="13">
        <v>703842.6</v>
      </c>
      <c r="D11" s="53"/>
      <c r="E11" s="55">
        <f t="shared" si="2"/>
        <v>703842.6</v>
      </c>
      <c r="F11" s="53"/>
      <c r="G11" s="55">
        <f t="shared" si="3"/>
        <v>703842.6</v>
      </c>
      <c r="H11" s="53"/>
      <c r="I11" s="55">
        <f t="shared" si="4"/>
        <v>703842.6</v>
      </c>
      <c r="J11" s="53">
        <v>78.099999999976717</v>
      </c>
      <c r="K11" s="55">
        <f t="shared" si="5"/>
        <v>703920.7</v>
      </c>
      <c r="L11" s="53"/>
      <c r="M11" s="55">
        <f t="shared" si="6"/>
        <v>703920.7</v>
      </c>
      <c r="N11" s="53"/>
      <c r="O11" s="55">
        <f t="shared" si="7"/>
        <v>703920.7</v>
      </c>
      <c r="P11" s="53"/>
      <c r="Q11" s="54">
        <f t="shared" si="8"/>
        <v>703920.7</v>
      </c>
      <c r="R11" s="45">
        <f>J11</f>
        <v>78.099999999976717</v>
      </c>
      <c r="S11" s="9"/>
    </row>
    <row r="12" spans="1:19" ht="38.25" x14ac:dyDescent="0.2">
      <c r="A12" s="42" t="s">
        <v>83</v>
      </c>
      <c r="B12" s="37" t="s">
        <v>84</v>
      </c>
      <c r="C12" s="13">
        <v>376385.1</v>
      </c>
      <c r="D12" s="53"/>
      <c r="E12" s="55">
        <f t="shared" si="2"/>
        <v>376385.1</v>
      </c>
      <c r="F12" s="53"/>
      <c r="G12" s="55">
        <f t="shared" si="3"/>
        <v>376385.1</v>
      </c>
      <c r="H12" s="53">
        <v>-21.5</v>
      </c>
      <c r="I12" s="55">
        <f t="shared" si="4"/>
        <v>376363.6</v>
      </c>
      <c r="J12" s="53"/>
      <c r="K12" s="55">
        <f t="shared" si="5"/>
        <v>376363.6</v>
      </c>
      <c r="L12" s="53"/>
      <c r="M12" s="55">
        <f t="shared" si="6"/>
        <v>376363.6</v>
      </c>
      <c r="N12" s="53"/>
      <c r="O12" s="55">
        <f t="shared" si="7"/>
        <v>376363.6</v>
      </c>
      <c r="P12" s="53">
        <v>14123.900000000023</v>
      </c>
      <c r="Q12" s="54">
        <f t="shared" si="8"/>
        <v>390487.5</v>
      </c>
      <c r="R12" s="45">
        <f>H12+P12</f>
        <v>14102.400000000023</v>
      </c>
      <c r="S12" s="9"/>
    </row>
    <row r="13" spans="1:19" ht="17.25" customHeight="1" x14ac:dyDescent="0.2">
      <c r="A13" s="42" t="s">
        <v>85</v>
      </c>
      <c r="B13" s="37" t="s">
        <v>86</v>
      </c>
      <c r="C13" s="13">
        <v>294544.5</v>
      </c>
      <c r="D13" s="53"/>
      <c r="E13" s="55">
        <f t="shared" si="2"/>
        <v>294544.5</v>
      </c>
      <c r="F13" s="53"/>
      <c r="G13" s="55">
        <f t="shared" si="3"/>
        <v>294544.5</v>
      </c>
      <c r="H13" s="53"/>
      <c r="I13" s="55">
        <f t="shared" si="4"/>
        <v>294544.5</v>
      </c>
      <c r="J13" s="53"/>
      <c r="K13" s="55">
        <f t="shared" si="5"/>
        <v>294544.5</v>
      </c>
      <c r="L13" s="53"/>
      <c r="M13" s="55">
        <f t="shared" si="6"/>
        <v>294544.5</v>
      </c>
      <c r="N13" s="53"/>
      <c r="O13" s="55">
        <f t="shared" si="7"/>
        <v>294544.5</v>
      </c>
      <c r="P13" s="53"/>
      <c r="Q13" s="54">
        <f t="shared" si="8"/>
        <v>294544.5</v>
      </c>
      <c r="R13" s="45"/>
      <c r="S13" s="9"/>
    </row>
    <row r="14" spans="1:19" ht="29.25" customHeight="1" x14ac:dyDescent="0.2">
      <c r="A14" s="42" t="s">
        <v>236</v>
      </c>
      <c r="B14" s="37" t="s">
        <v>237</v>
      </c>
      <c r="C14" s="13"/>
      <c r="D14" s="53"/>
      <c r="E14" s="55"/>
      <c r="F14" s="53"/>
      <c r="G14" s="55"/>
      <c r="H14" s="53"/>
      <c r="I14" s="55"/>
      <c r="J14" s="53"/>
      <c r="K14" s="55"/>
      <c r="L14" s="53"/>
      <c r="M14" s="55"/>
      <c r="N14" s="53"/>
      <c r="O14" s="55"/>
      <c r="P14" s="53"/>
      <c r="Q14" s="54"/>
      <c r="R14" s="45"/>
      <c r="S14" s="9"/>
    </row>
    <row r="15" spans="1:19" ht="16.5" customHeight="1" x14ac:dyDescent="0.2">
      <c r="A15" s="42" t="s">
        <v>87</v>
      </c>
      <c r="B15" s="37" t="s">
        <v>88</v>
      </c>
      <c r="C15" s="13">
        <v>6000000</v>
      </c>
      <c r="D15" s="53"/>
      <c r="E15" s="55">
        <f t="shared" si="2"/>
        <v>6000000</v>
      </c>
      <c r="F15" s="53"/>
      <c r="G15" s="55">
        <f t="shared" si="3"/>
        <v>6000000</v>
      </c>
      <c r="H15" s="53"/>
      <c r="I15" s="55">
        <f t="shared" si="4"/>
        <v>6000000</v>
      </c>
      <c r="J15" s="53">
        <v>3714500</v>
      </c>
      <c r="K15" s="55">
        <f t="shared" si="5"/>
        <v>9714500</v>
      </c>
      <c r="L15" s="53">
        <v>3720300</v>
      </c>
      <c r="M15" s="55">
        <f t="shared" si="6"/>
        <v>13434800</v>
      </c>
      <c r="N15" s="53"/>
      <c r="O15" s="55">
        <f t="shared" si="7"/>
        <v>13434800</v>
      </c>
      <c r="P15" s="53">
        <v>-1066.5</v>
      </c>
      <c r="Q15" s="54">
        <f t="shared" si="8"/>
        <v>13433733.5</v>
      </c>
      <c r="R15" s="45">
        <f>J15+L15+P15</f>
        <v>7433733.5</v>
      </c>
      <c r="S15" s="9"/>
    </row>
    <row r="16" spans="1:19" ht="25.5" x14ac:dyDescent="0.2">
      <c r="A16" s="42" t="s">
        <v>89</v>
      </c>
      <c r="B16" s="38" t="s">
        <v>90</v>
      </c>
      <c r="C16" s="13">
        <v>213</v>
      </c>
      <c r="D16" s="53"/>
      <c r="E16" s="55">
        <f t="shared" si="2"/>
        <v>213</v>
      </c>
      <c r="F16" s="53"/>
      <c r="G16" s="55">
        <f t="shared" si="3"/>
        <v>213</v>
      </c>
      <c r="H16" s="53"/>
      <c r="I16" s="55">
        <f t="shared" si="4"/>
        <v>213</v>
      </c>
      <c r="J16" s="53"/>
      <c r="K16" s="55">
        <f t="shared" si="5"/>
        <v>213</v>
      </c>
      <c r="L16" s="53"/>
      <c r="M16" s="55">
        <f t="shared" si="6"/>
        <v>213</v>
      </c>
      <c r="N16" s="53"/>
      <c r="O16" s="55">
        <f t="shared" si="7"/>
        <v>213</v>
      </c>
      <c r="P16" s="53"/>
      <c r="Q16" s="54">
        <f t="shared" si="8"/>
        <v>213</v>
      </c>
      <c r="R16" s="45"/>
      <c r="S16" s="9"/>
    </row>
    <row r="17" spans="1:19" ht="19.5" customHeight="1" x14ac:dyDescent="0.2">
      <c r="A17" s="42" t="s">
        <v>91</v>
      </c>
      <c r="B17" s="37" t="s">
        <v>92</v>
      </c>
      <c r="C17" s="44">
        <v>18772149.899999999</v>
      </c>
      <c r="D17" s="53">
        <v>-745669.79999999702</v>
      </c>
      <c r="E17" s="55">
        <f t="shared" si="2"/>
        <v>18026480.100000001</v>
      </c>
      <c r="F17" s="53">
        <v>-735872.10000000149</v>
      </c>
      <c r="G17" s="55">
        <f t="shared" si="3"/>
        <v>17290608</v>
      </c>
      <c r="H17" s="53">
        <v>-105363</v>
      </c>
      <c r="I17" s="55">
        <f t="shared" si="4"/>
        <v>17185245</v>
      </c>
      <c r="J17" s="53">
        <v>-667286</v>
      </c>
      <c r="K17" s="55">
        <f t="shared" si="5"/>
        <v>16517959</v>
      </c>
      <c r="L17" s="53">
        <v>-190217.40000000037</v>
      </c>
      <c r="M17" s="55">
        <f t="shared" si="6"/>
        <v>16327741.6</v>
      </c>
      <c r="N17" s="53">
        <v>-1146336.6999999993</v>
      </c>
      <c r="O17" s="55">
        <f t="shared" si="7"/>
        <v>15181404.9</v>
      </c>
      <c r="P17" s="53">
        <v>-1134819.5999999996</v>
      </c>
      <c r="Q17" s="54">
        <f t="shared" si="8"/>
        <v>14046585.300000001</v>
      </c>
      <c r="R17" s="45">
        <f>D17+F17+H17+J17+L17+N17+P17</f>
        <v>-4725564.5999999978</v>
      </c>
      <c r="S17" s="9"/>
    </row>
    <row r="18" spans="1:19" s="10" customFormat="1" ht="17.25" customHeight="1" x14ac:dyDescent="0.2">
      <c r="A18" s="43" t="s">
        <v>93</v>
      </c>
      <c r="B18" s="20" t="s">
        <v>94</v>
      </c>
      <c r="C18" s="21">
        <f>SUM(C19:C20)</f>
        <v>109813.4</v>
      </c>
      <c r="D18" s="21">
        <f>SUM(D19:D20)</f>
        <v>1354.1</v>
      </c>
      <c r="E18" s="21">
        <f t="shared" ref="E18:P18" si="9">SUM(E19:E20)</f>
        <v>111167.5</v>
      </c>
      <c r="F18" s="21"/>
      <c r="G18" s="21">
        <f t="shared" si="9"/>
        <v>111167.5</v>
      </c>
      <c r="H18" s="21"/>
      <c r="I18" s="21">
        <f t="shared" si="9"/>
        <v>111167.5</v>
      </c>
      <c r="J18" s="21"/>
      <c r="K18" s="21">
        <f t="shared" si="9"/>
        <v>111167.5</v>
      </c>
      <c r="L18" s="21"/>
      <c r="M18" s="21">
        <f t="shared" si="9"/>
        <v>111167.5</v>
      </c>
      <c r="N18" s="21"/>
      <c r="O18" s="21">
        <f t="shared" si="9"/>
        <v>111167.5</v>
      </c>
      <c r="P18" s="21"/>
      <c r="Q18" s="21">
        <f t="shared" ref="Q18:R18" si="10">SUM(Q19:Q20)</f>
        <v>111167.5</v>
      </c>
      <c r="R18" s="51">
        <f t="shared" si="10"/>
        <v>1354.1</v>
      </c>
      <c r="S18" s="9"/>
    </row>
    <row r="19" spans="1:19" ht="16.5" customHeight="1" x14ac:dyDescent="0.2">
      <c r="A19" s="42" t="s">
        <v>95</v>
      </c>
      <c r="B19" s="37" t="s">
        <v>96</v>
      </c>
      <c r="C19" s="13">
        <v>109813.4</v>
      </c>
      <c r="D19" s="53"/>
      <c r="E19" s="55">
        <f t="shared" si="2"/>
        <v>109813.4</v>
      </c>
      <c r="F19" s="53"/>
      <c r="G19" s="55">
        <f t="shared" si="3"/>
        <v>109813.4</v>
      </c>
      <c r="H19" s="53"/>
      <c r="I19" s="55">
        <f t="shared" si="4"/>
        <v>109813.4</v>
      </c>
      <c r="J19" s="53"/>
      <c r="K19" s="55">
        <f t="shared" si="5"/>
        <v>109813.4</v>
      </c>
      <c r="L19" s="53"/>
      <c r="M19" s="55">
        <f t="shared" si="6"/>
        <v>109813.4</v>
      </c>
      <c r="N19" s="53"/>
      <c r="O19" s="55">
        <f t="shared" si="7"/>
        <v>109813.4</v>
      </c>
      <c r="P19" s="53"/>
      <c r="Q19" s="54">
        <f>O19+P19</f>
        <v>109813.4</v>
      </c>
      <c r="R19" s="45"/>
      <c r="S19" s="9"/>
    </row>
    <row r="20" spans="1:19" ht="18" customHeight="1" x14ac:dyDescent="0.2">
      <c r="A20" s="42" t="s">
        <v>97</v>
      </c>
      <c r="B20" s="37" t="s">
        <v>98</v>
      </c>
      <c r="C20" s="13"/>
      <c r="D20" s="53">
        <v>1354.1</v>
      </c>
      <c r="E20" s="55">
        <f t="shared" si="2"/>
        <v>1354.1</v>
      </c>
      <c r="F20" s="53"/>
      <c r="G20" s="55">
        <f t="shared" si="3"/>
        <v>1354.1</v>
      </c>
      <c r="H20" s="53"/>
      <c r="I20" s="55">
        <f t="shared" si="4"/>
        <v>1354.1</v>
      </c>
      <c r="J20" s="53"/>
      <c r="K20" s="55">
        <f t="shared" si="5"/>
        <v>1354.1</v>
      </c>
      <c r="L20" s="53"/>
      <c r="M20" s="55">
        <f t="shared" si="6"/>
        <v>1354.1</v>
      </c>
      <c r="N20" s="53"/>
      <c r="O20" s="55">
        <f t="shared" si="7"/>
        <v>1354.1</v>
      </c>
      <c r="P20" s="53"/>
      <c r="Q20" s="54">
        <f>O20+P20</f>
        <v>1354.1</v>
      </c>
      <c r="R20" s="45">
        <f>D20</f>
        <v>1354.1</v>
      </c>
      <c r="S20" s="9"/>
    </row>
    <row r="21" spans="1:19" s="10" customFormat="1" ht="29.25" customHeight="1" x14ac:dyDescent="0.2">
      <c r="A21" s="43" t="s">
        <v>99</v>
      </c>
      <c r="B21" s="20" t="s">
        <v>100</v>
      </c>
      <c r="C21" s="21">
        <f>SUM(C22:C25)</f>
        <v>1106571.2</v>
      </c>
      <c r="D21" s="21"/>
      <c r="E21" s="21">
        <f t="shared" ref="E21:P21" si="11">SUM(E22:E25)</f>
        <v>1106571.2</v>
      </c>
      <c r="F21" s="21">
        <f t="shared" si="11"/>
        <v>150600</v>
      </c>
      <c r="G21" s="21">
        <f t="shared" si="11"/>
        <v>1257171.2</v>
      </c>
      <c r="H21" s="21"/>
      <c r="I21" s="21">
        <f t="shared" si="11"/>
        <v>1257171.2</v>
      </c>
      <c r="J21" s="21"/>
      <c r="K21" s="21">
        <f t="shared" si="11"/>
        <v>1257171.2</v>
      </c>
      <c r="L21" s="21"/>
      <c r="M21" s="21">
        <f t="shared" si="11"/>
        <v>1257171.2</v>
      </c>
      <c r="N21" s="21"/>
      <c r="O21" s="21">
        <f t="shared" si="11"/>
        <v>1257171.2</v>
      </c>
      <c r="P21" s="21"/>
      <c r="Q21" s="21">
        <f t="shared" ref="Q21:R21" si="12">SUM(Q22:Q25)</f>
        <v>1257171.2</v>
      </c>
      <c r="R21" s="51">
        <f t="shared" si="12"/>
        <v>150600</v>
      </c>
      <c r="S21" s="9"/>
    </row>
    <row r="22" spans="1:19" ht="18" customHeight="1" x14ac:dyDescent="0.2">
      <c r="A22" s="42" t="s">
        <v>101</v>
      </c>
      <c r="B22" s="37" t="s">
        <v>102</v>
      </c>
      <c r="C22" s="13">
        <v>214594.9</v>
      </c>
      <c r="D22" s="53"/>
      <c r="E22" s="55">
        <f t="shared" si="2"/>
        <v>214594.9</v>
      </c>
      <c r="F22" s="53"/>
      <c r="G22" s="55">
        <f t="shared" si="3"/>
        <v>214594.9</v>
      </c>
      <c r="H22" s="53"/>
      <c r="I22" s="55">
        <f t="shared" si="4"/>
        <v>214594.9</v>
      </c>
      <c r="J22" s="53"/>
      <c r="K22" s="55">
        <f t="shared" si="5"/>
        <v>214594.9</v>
      </c>
      <c r="L22" s="53"/>
      <c r="M22" s="55">
        <f t="shared" si="6"/>
        <v>214594.9</v>
      </c>
      <c r="N22" s="53"/>
      <c r="O22" s="55">
        <f t="shared" si="7"/>
        <v>214594.9</v>
      </c>
      <c r="P22" s="53"/>
      <c r="Q22" s="54">
        <f>O22+P22</f>
        <v>214594.9</v>
      </c>
      <c r="R22" s="45"/>
      <c r="S22" s="9"/>
    </row>
    <row r="23" spans="1:19" x14ac:dyDescent="0.2">
      <c r="A23" s="42" t="s">
        <v>103</v>
      </c>
      <c r="B23" s="37" t="s">
        <v>230</v>
      </c>
      <c r="C23" s="13">
        <v>58359.199999999997</v>
      </c>
      <c r="D23" s="53"/>
      <c r="E23" s="55">
        <f t="shared" si="2"/>
        <v>58359.199999999997</v>
      </c>
      <c r="F23" s="53"/>
      <c r="G23" s="55">
        <f t="shared" si="3"/>
        <v>58359.199999999997</v>
      </c>
      <c r="H23" s="53"/>
      <c r="I23" s="55">
        <f t="shared" si="4"/>
        <v>58359.199999999997</v>
      </c>
      <c r="J23" s="53"/>
      <c r="K23" s="55">
        <f t="shared" si="5"/>
        <v>58359.199999999997</v>
      </c>
      <c r="L23" s="53"/>
      <c r="M23" s="55">
        <f t="shared" si="6"/>
        <v>58359.199999999997</v>
      </c>
      <c r="N23" s="53"/>
      <c r="O23" s="55">
        <f t="shared" si="7"/>
        <v>58359.199999999997</v>
      </c>
      <c r="P23" s="53"/>
      <c r="Q23" s="54">
        <f t="shared" ref="Q23:Q25" si="13">O23+P23</f>
        <v>58359.199999999997</v>
      </c>
      <c r="R23" s="45"/>
      <c r="S23" s="9"/>
    </row>
    <row r="24" spans="1:19" ht="41.25" customHeight="1" x14ac:dyDescent="0.2">
      <c r="A24" s="42" t="s">
        <v>104</v>
      </c>
      <c r="B24" s="37" t="s">
        <v>231</v>
      </c>
      <c r="C24" s="13">
        <v>825507.1</v>
      </c>
      <c r="D24" s="53"/>
      <c r="E24" s="55">
        <f t="shared" si="2"/>
        <v>825507.1</v>
      </c>
      <c r="F24" s="53">
        <v>150600</v>
      </c>
      <c r="G24" s="55">
        <f t="shared" si="3"/>
        <v>976107.1</v>
      </c>
      <c r="H24" s="53"/>
      <c r="I24" s="55">
        <f t="shared" si="4"/>
        <v>976107.1</v>
      </c>
      <c r="J24" s="53"/>
      <c r="K24" s="55">
        <f t="shared" si="5"/>
        <v>976107.1</v>
      </c>
      <c r="L24" s="53"/>
      <c r="M24" s="55">
        <f t="shared" si="6"/>
        <v>976107.1</v>
      </c>
      <c r="N24" s="53"/>
      <c r="O24" s="55">
        <f t="shared" si="7"/>
        <v>976107.1</v>
      </c>
      <c r="P24" s="53"/>
      <c r="Q24" s="54">
        <f t="shared" si="13"/>
        <v>976107.1</v>
      </c>
      <c r="R24" s="45">
        <f>F24</f>
        <v>150600</v>
      </c>
      <c r="S24" s="9"/>
    </row>
    <row r="25" spans="1:19" ht="16.5" customHeight="1" x14ac:dyDescent="0.2">
      <c r="A25" s="42" t="s">
        <v>105</v>
      </c>
      <c r="B25" s="37" t="s">
        <v>106</v>
      </c>
      <c r="C25" s="13">
        <v>8110</v>
      </c>
      <c r="D25" s="53"/>
      <c r="E25" s="55">
        <f t="shared" si="2"/>
        <v>8110</v>
      </c>
      <c r="F25" s="53"/>
      <c r="G25" s="55">
        <f t="shared" si="3"/>
        <v>8110</v>
      </c>
      <c r="H25" s="53"/>
      <c r="I25" s="55">
        <f t="shared" si="4"/>
        <v>8110</v>
      </c>
      <c r="J25" s="53"/>
      <c r="K25" s="55">
        <f t="shared" si="5"/>
        <v>8110</v>
      </c>
      <c r="L25" s="53"/>
      <c r="M25" s="55">
        <f t="shared" si="6"/>
        <v>8110</v>
      </c>
      <c r="N25" s="53"/>
      <c r="O25" s="55">
        <f t="shared" si="7"/>
        <v>8110</v>
      </c>
      <c r="P25" s="53"/>
      <c r="Q25" s="54">
        <f t="shared" si="13"/>
        <v>8110</v>
      </c>
      <c r="R25" s="45"/>
      <c r="S25" s="9"/>
    </row>
    <row r="26" spans="1:19" s="10" customFormat="1" ht="19.5" customHeight="1" x14ac:dyDescent="0.2">
      <c r="A26" s="43" t="s">
        <v>107</v>
      </c>
      <c r="B26" s="20" t="s">
        <v>108</v>
      </c>
      <c r="C26" s="21">
        <f>SUM(C27:C36)</f>
        <v>34777208.799999997</v>
      </c>
      <c r="D26" s="21">
        <f>SUM(D27:D36)</f>
        <v>1816528.7999999998</v>
      </c>
      <c r="E26" s="21">
        <f t="shared" ref="E26:I26" si="14">SUM(E27:E36)</f>
        <v>36593737.600000001</v>
      </c>
      <c r="F26" s="21">
        <f t="shared" si="14"/>
        <v>236000</v>
      </c>
      <c r="G26" s="21">
        <f t="shared" si="14"/>
        <v>36829737.599999994</v>
      </c>
      <c r="H26" s="21">
        <f t="shared" si="14"/>
        <v>614621.80000000237</v>
      </c>
      <c r="I26" s="21">
        <f t="shared" si="14"/>
        <v>37444359.399999999</v>
      </c>
      <c r="J26" s="21">
        <f>SUM(J27:J36)-0.1</f>
        <v>511214.80000000022</v>
      </c>
      <c r="K26" s="21">
        <f>SUM(K27:K36)-0.1</f>
        <v>37955574.199999996</v>
      </c>
      <c r="L26" s="21">
        <f>SUM(L27:L36)+0.2</f>
        <v>80224.2</v>
      </c>
      <c r="M26" s="21">
        <f>SUM(M27:M36)+0.1</f>
        <v>38035798.400000006</v>
      </c>
      <c r="N26" s="21"/>
      <c r="O26" s="21">
        <f t="shared" ref="N26:P26" si="15">SUM(O27:O36)+0.1</f>
        <v>38035798.400000006</v>
      </c>
      <c r="P26" s="21">
        <f>SUM(P27:P36)</f>
        <v>118198.20000000048</v>
      </c>
      <c r="Q26" s="21">
        <f>SUM(Q27:Q36)+0.1</f>
        <v>38153996.600000009</v>
      </c>
      <c r="R26" s="51">
        <f>SUM(R27:R36)+0.1</f>
        <v>3376787.8000000026</v>
      </c>
      <c r="S26" s="9"/>
    </row>
    <row r="27" spans="1:19" ht="18" customHeight="1" x14ac:dyDescent="0.2">
      <c r="A27" s="42" t="s">
        <v>109</v>
      </c>
      <c r="B27" s="37" t="s">
        <v>110</v>
      </c>
      <c r="C27" s="13">
        <v>558291.30000000005</v>
      </c>
      <c r="D27" s="53"/>
      <c r="E27" s="55">
        <f t="shared" si="2"/>
        <v>558291.30000000005</v>
      </c>
      <c r="F27" s="53"/>
      <c r="G27" s="55">
        <f t="shared" si="3"/>
        <v>558291.30000000005</v>
      </c>
      <c r="H27" s="53">
        <v>646.59999999997672</v>
      </c>
      <c r="I27" s="55">
        <f t="shared" si="4"/>
        <v>558937.9</v>
      </c>
      <c r="J27" s="53">
        <v>-10311.900000000023</v>
      </c>
      <c r="K27" s="55">
        <f t="shared" si="5"/>
        <v>548626</v>
      </c>
      <c r="L27" s="53"/>
      <c r="M27" s="55">
        <f t="shared" si="6"/>
        <v>548626</v>
      </c>
      <c r="N27" s="53"/>
      <c r="O27" s="55">
        <f t="shared" si="7"/>
        <v>548626</v>
      </c>
      <c r="P27" s="53">
        <v>-32036.900000000023</v>
      </c>
      <c r="Q27" s="54">
        <f>O27+P27</f>
        <v>516589.1</v>
      </c>
      <c r="R27" s="45">
        <f>H27+J27+P27</f>
        <v>-41702.20000000007</v>
      </c>
      <c r="S27" s="9"/>
    </row>
    <row r="28" spans="1:19" ht="18.75" customHeight="1" x14ac:dyDescent="0.2">
      <c r="A28" s="42" t="s">
        <v>111</v>
      </c>
      <c r="B28" s="37" t="s">
        <v>112</v>
      </c>
      <c r="C28" s="13">
        <v>1500</v>
      </c>
      <c r="D28" s="53"/>
      <c r="E28" s="55">
        <f t="shared" si="2"/>
        <v>1500</v>
      </c>
      <c r="F28" s="53"/>
      <c r="G28" s="55">
        <f t="shared" si="3"/>
        <v>1500</v>
      </c>
      <c r="H28" s="53">
        <v>-646.6</v>
      </c>
      <c r="I28" s="55">
        <f t="shared" si="4"/>
        <v>853.4</v>
      </c>
      <c r="J28" s="53"/>
      <c r="K28" s="55">
        <f t="shared" si="5"/>
        <v>853.4</v>
      </c>
      <c r="L28" s="53"/>
      <c r="M28" s="55">
        <f t="shared" si="6"/>
        <v>853.4</v>
      </c>
      <c r="N28" s="53"/>
      <c r="O28" s="55">
        <f t="shared" si="7"/>
        <v>853.4</v>
      </c>
      <c r="P28" s="53"/>
      <c r="Q28" s="54">
        <f t="shared" ref="Q28:Q36" si="16">O28+P28</f>
        <v>853.4</v>
      </c>
      <c r="R28" s="45">
        <f>H28</f>
        <v>-646.6</v>
      </c>
      <c r="S28" s="9"/>
    </row>
    <row r="29" spans="1:19" ht="18" customHeight="1" x14ac:dyDescent="0.2">
      <c r="A29" s="42" t="s">
        <v>113</v>
      </c>
      <c r="B29" s="37" t="s">
        <v>114</v>
      </c>
      <c r="C29" s="13">
        <v>3290109.8</v>
      </c>
      <c r="D29" s="53"/>
      <c r="E29" s="55">
        <f t="shared" si="2"/>
        <v>3290109.8</v>
      </c>
      <c r="F29" s="53"/>
      <c r="G29" s="55">
        <f t="shared" si="3"/>
        <v>3290109.8</v>
      </c>
      <c r="H29" s="53">
        <v>9991.6000000000931</v>
      </c>
      <c r="I29" s="55">
        <f t="shared" si="4"/>
        <v>3300101.4</v>
      </c>
      <c r="J29" s="53">
        <v>5493.6000000000931</v>
      </c>
      <c r="K29" s="55">
        <f t="shared" si="5"/>
        <v>3305595</v>
      </c>
      <c r="L29" s="53">
        <v>4131.3999999999069</v>
      </c>
      <c r="M29" s="55">
        <f t="shared" si="6"/>
        <v>3309726.4</v>
      </c>
      <c r="N29" s="53"/>
      <c r="O29" s="55">
        <f t="shared" si="7"/>
        <v>3309726.4</v>
      </c>
      <c r="P29" s="53"/>
      <c r="Q29" s="54">
        <f t="shared" si="16"/>
        <v>3309726.4</v>
      </c>
      <c r="R29" s="45">
        <f>H29+J29+L29</f>
        <v>19616.600000000093</v>
      </c>
      <c r="S29" s="9"/>
    </row>
    <row r="30" spans="1:19" ht="18.75" customHeight="1" x14ac:dyDescent="0.2">
      <c r="A30" s="42" t="s">
        <v>115</v>
      </c>
      <c r="B30" s="37" t="s">
        <v>116</v>
      </c>
      <c r="C30" s="13">
        <v>58313.5</v>
      </c>
      <c r="D30" s="53"/>
      <c r="E30" s="55">
        <f t="shared" si="2"/>
        <v>58313.5</v>
      </c>
      <c r="F30" s="53"/>
      <c r="G30" s="55">
        <f t="shared" si="3"/>
        <v>58313.5</v>
      </c>
      <c r="H30" s="53">
        <v>4204.5</v>
      </c>
      <c r="I30" s="55">
        <f t="shared" si="4"/>
        <v>62518</v>
      </c>
      <c r="J30" s="53"/>
      <c r="K30" s="55">
        <f t="shared" si="5"/>
        <v>62518</v>
      </c>
      <c r="L30" s="53">
        <v>-1345.5</v>
      </c>
      <c r="M30" s="55">
        <f t="shared" si="6"/>
        <v>61172.5</v>
      </c>
      <c r="N30" s="53"/>
      <c r="O30" s="55">
        <f t="shared" si="7"/>
        <v>61172.5</v>
      </c>
      <c r="P30" s="53"/>
      <c r="Q30" s="54">
        <f t="shared" si="16"/>
        <v>61172.5</v>
      </c>
      <c r="R30" s="45">
        <f>H30+L30</f>
        <v>2859</v>
      </c>
      <c r="S30" s="9"/>
    </row>
    <row r="31" spans="1:19" ht="18.75" customHeight="1" x14ac:dyDescent="0.2">
      <c r="A31" s="42" t="s">
        <v>117</v>
      </c>
      <c r="B31" s="37" t="s">
        <v>118</v>
      </c>
      <c r="C31" s="13">
        <v>440359</v>
      </c>
      <c r="D31" s="53"/>
      <c r="E31" s="55">
        <f t="shared" si="2"/>
        <v>440359</v>
      </c>
      <c r="F31" s="53"/>
      <c r="G31" s="55">
        <f t="shared" si="3"/>
        <v>440359</v>
      </c>
      <c r="H31" s="53">
        <v>35612.799999999988</v>
      </c>
      <c r="I31" s="55">
        <f t="shared" si="4"/>
        <v>475971.8</v>
      </c>
      <c r="J31" s="53">
        <v>5010.1000000000349</v>
      </c>
      <c r="K31" s="55">
        <f t="shared" si="5"/>
        <v>480981.9</v>
      </c>
      <c r="L31" s="53">
        <v>-1000</v>
      </c>
      <c r="M31" s="55">
        <f t="shared" si="6"/>
        <v>479981.9</v>
      </c>
      <c r="N31" s="53"/>
      <c r="O31" s="55">
        <f t="shared" si="7"/>
        <v>479981.9</v>
      </c>
      <c r="P31" s="53">
        <v>59</v>
      </c>
      <c r="Q31" s="54">
        <f t="shared" si="16"/>
        <v>480040.9</v>
      </c>
      <c r="R31" s="45">
        <f>H31+J31+L31+P31</f>
        <v>39681.900000000023</v>
      </c>
      <c r="S31" s="9"/>
    </row>
    <row r="32" spans="1:19" ht="17.25" customHeight="1" x14ac:dyDescent="0.2">
      <c r="A32" s="42" t="s">
        <v>119</v>
      </c>
      <c r="B32" s="37" t="s">
        <v>120</v>
      </c>
      <c r="C32" s="13">
        <v>3581992.6</v>
      </c>
      <c r="D32" s="53">
        <v>1058254.1999999997</v>
      </c>
      <c r="E32" s="55">
        <f t="shared" si="2"/>
        <v>4640246.8</v>
      </c>
      <c r="F32" s="53"/>
      <c r="G32" s="55">
        <f t="shared" si="3"/>
        <v>4640246.8</v>
      </c>
      <c r="H32" s="53">
        <v>1925.7000000001863</v>
      </c>
      <c r="I32" s="55">
        <f t="shared" si="4"/>
        <v>4642172.5</v>
      </c>
      <c r="J32" s="53">
        <v>232737.20000000019</v>
      </c>
      <c r="K32" s="55">
        <f t="shared" si="5"/>
        <v>4874909.7</v>
      </c>
      <c r="L32" s="53">
        <v>2197.5</v>
      </c>
      <c r="M32" s="55">
        <f t="shared" si="6"/>
        <v>4877107.2000000002</v>
      </c>
      <c r="N32" s="53"/>
      <c r="O32" s="55">
        <f t="shared" si="7"/>
        <v>4877107.2000000002</v>
      </c>
      <c r="P32" s="53">
        <v>309677.89999999944</v>
      </c>
      <c r="Q32" s="54">
        <f t="shared" si="16"/>
        <v>5186785.0999999996</v>
      </c>
      <c r="R32" s="45">
        <f>D32+H32+J32+L32+P32</f>
        <v>1604792.4999999995</v>
      </c>
      <c r="S32" s="9"/>
    </row>
    <row r="33" spans="1:19" ht="18" customHeight="1" x14ac:dyDescent="0.2">
      <c r="A33" s="42" t="s">
        <v>121</v>
      </c>
      <c r="B33" s="37" t="s">
        <v>122</v>
      </c>
      <c r="C33" s="13">
        <v>24134575.399999999</v>
      </c>
      <c r="D33" s="53"/>
      <c r="E33" s="55">
        <f t="shared" si="2"/>
        <v>24134575.399999999</v>
      </c>
      <c r="F33" s="53">
        <v>226000</v>
      </c>
      <c r="G33" s="55">
        <f t="shared" si="3"/>
        <v>24360575.399999999</v>
      </c>
      <c r="H33" s="53">
        <v>508086.40000000224</v>
      </c>
      <c r="I33" s="55">
        <f t="shared" si="4"/>
        <v>24868661.800000001</v>
      </c>
      <c r="J33" s="53">
        <v>100000</v>
      </c>
      <c r="K33" s="55">
        <f t="shared" si="5"/>
        <v>24968661.800000001</v>
      </c>
      <c r="L33" s="53">
        <v>60000</v>
      </c>
      <c r="M33" s="55">
        <f t="shared" si="6"/>
        <v>25028661.800000001</v>
      </c>
      <c r="N33" s="53"/>
      <c r="O33" s="55">
        <f t="shared" si="7"/>
        <v>25028661.800000001</v>
      </c>
      <c r="P33" s="53">
        <v>65833.300000000745</v>
      </c>
      <c r="Q33" s="54">
        <f t="shared" si="16"/>
        <v>25094495.100000001</v>
      </c>
      <c r="R33" s="45">
        <f>F33+H33+J33+L33+P33</f>
        <v>959919.70000000298</v>
      </c>
      <c r="S33" s="9"/>
    </row>
    <row r="34" spans="1:19" ht="18" customHeight="1" x14ac:dyDescent="0.2">
      <c r="A34" s="42" t="s">
        <v>123</v>
      </c>
      <c r="B34" s="37" t="s">
        <v>124</v>
      </c>
      <c r="C34" s="13">
        <v>155687.29999999999</v>
      </c>
      <c r="D34" s="53">
        <v>140571</v>
      </c>
      <c r="E34" s="55">
        <f t="shared" si="2"/>
        <v>296258.3</v>
      </c>
      <c r="F34" s="53"/>
      <c r="G34" s="55">
        <f t="shared" si="3"/>
        <v>296258.3</v>
      </c>
      <c r="H34" s="53">
        <v>93.799999999988358</v>
      </c>
      <c r="I34" s="55">
        <f t="shared" si="4"/>
        <v>296352.09999999998</v>
      </c>
      <c r="J34" s="53"/>
      <c r="K34" s="55">
        <f t="shared" si="5"/>
        <v>296352.09999999998</v>
      </c>
      <c r="L34" s="53">
        <v>6267</v>
      </c>
      <c r="M34" s="55">
        <f t="shared" si="6"/>
        <v>302619.09999999998</v>
      </c>
      <c r="N34" s="53"/>
      <c r="O34" s="55">
        <f t="shared" si="7"/>
        <v>302619.09999999998</v>
      </c>
      <c r="P34" s="53">
        <v>1648.6000000000349</v>
      </c>
      <c r="Q34" s="54">
        <f t="shared" si="16"/>
        <v>304267.7</v>
      </c>
      <c r="R34" s="45">
        <f>D34+H34+L34+P34</f>
        <v>148580.40000000002</v>
      </c>
      <c r="S34" s="9"/>
    </row>
    <row r="35" spans="1:19" ht="25.5" x14ac:dyDescent="0.2">
      <c r="A35" s="42" t="s">
        <v>125</v>
      </c>
      <c r="B35" s="37" t="s">
        <v>126</v>
      </c>
      <c r="C35" s="13">
        <v>53903.6</v>
      </c>
      <c r="D35" s="53"/>
      <c r="E35" s="55">
        <f t="shared" si="2"/>
        <v>53903.6</v>
      </c>
      <c r="F35" s="53"/>
      <c r="G35" s="55">
        <f t="shared" si="3"/>
        <v>53903.6</v>
      </c>
      <c r="H35" s="53"/>
      <c r="I35" s="55">
        <f t="shared" si="4"/>
        <v>53903.6</v>
      </c>
      <c r="J35" s="53"/>
      <c r="K35" s="55">
        <f t="shared" si="5"/>
        <v>53903.6</v>
      </c>
      <c r="L35" s="53"/>
      <c r="M35" s="55">
        <f t="shared" si="6"/>
        <v>53903.6</v>
      </c>
      <c r="N35" s="53"/>
      <c r="O35" s="55">
        <f t="shared" si="7"/>
        <v>53903.6</v>
      </c>
      <c r="P35" s="53"/>
      <c r="Q35" s="54">
        <f t="shared" si="16"/>
        <v>53903.6</v>
      </c>
      <c r="R35" s="45"/>
      <c r="S35" s="9"/>
    </row>
    <row r="36" spans="1:19" ht="17.25" customHeight="1" x14ac:dyDescent="0.2">
      <c r="A36" s="42" t="s">
        <v>127</v>
      </c>
      <c r="B36" s="37" t="s">
        <v>128</v>
      </c>
      <c r="C36" s="13">
        <v>2502476.2999999998</v>
      </c>
      <c r="D36" s="53">
        <v>617703.60000000009</v>
      </c>
      <c r="E36" s="55">
        <f t="shared" si="2"/>
        <v>3120179.9</v>
      </c>
      <c r="F36" s="53">
        <v>10000</v>
      </c>
      <c r="G36" s="55">
        <f t="shared" si="3"/>
        <v>3130179.9</v>
      </c>
      <c r="H36" s="53">
        <v>54707</v>
      </c>
      <c r="I36" s="55">
        <f t="shared" si="4"/>
        <v>3184886.9</v>
      </c>
      <c r="J36" s="53">
        <v>178285.89999999991</v>
      </c>
      <c r="K36" s="55">
        <f t="shared" si="5"/>
        <v>3363172.8</v>
      </c>
      <c r="L36" s="53">
        <v>9973.6000000000931</v>
      </c>
      <c r="M36" s="55">
        <f t="shared" si="6"/>
        <v>3373146.4</v>
      </c>
      <c r="N36" s="53"/>
      <c r="O36" s="55">
        <f t="shared" si="7"/>
        <v>3373146.4</v>
      </c>
      <c r="P36" s="53">
        <v>-226983.69999999972</v>
      </c>
      <c r="Q36" s="54">
        <f t="shared" si="16"/>
        <v>3146162.7</v>
      </c>
      <c r="R36" s="45">
        <f>D36+F36+H36+J36+L36+P36</f>
        <v>643686.40000000037</v>
      </c>
      <c r="S36" s="9"/>
    </row>
    <row r="37" spans="1:19" s="10" customFormat="1" ht="20.25" customHeight="1" x14ac:dyDescent="0.2">
      <c r="A37" s="43" t="s">
        <v>129</v>
      </c>
      <c r="B37" s="20" t="s">
        <v>130</v>
      </c>
      <c r="C37" s="21">
        <f>SUM(C38:C42)</f>
        <v>3900092.2</v>
      </c>
      <c r="D37" s="21">
        <f>SUM(D38:D42)</f>
        <v>56615.79999999993</v>
      </c>
      <c r="E37" s="21">
        <f t="shared" ref="E37:I37" si="17">SUM(E38:E42)</f>
        <v>3956708</v>
      </c>
      <c r="F37" s="21">
        <f t="shared" si="17"/>
        <v>104301.10000000009</v>
      </c>
      <c r="G37" s="21">
        <f t="shared" si="17"/>
        <v>4061009.1</v>
      </c>
      <c r="H37" s="21">
        <f t="shared" si="17"/>
        <v>-3953.8000000000466</v>
      </c>
      <c r="I37" s="21">
        <f t="shared" si="17"/>
        <v>4057055.3</v>
      </c>
      <c r="J37" s="21">
        <f>SUM(J38:J42)-0.1</f>
        <v>55477.800000000025</v>
      </c>
      <c r="K37" s="21">
        <f>SUM(K38:K42)-0.1</f>
        <v>4112533.1</v>
      </c>
      <c r="L37" s="21">
        <f>SUM(L38:L42)+0.1</f>
        <v>2044766.0999999999</v>
      </c>
      <c r="M37" s="21">
        <f>SUM(M38:M42)</f>
        <v>6157299.1999999993</v>
      </c>
      <c r="N37" s="21"/>
      <c r="O37" s="21">
        <f t="shared" ref="N37:P37" si="18">SUM(O38:O42)</f>
        <v>6157299.1999999993</v>
      </c>
      <c r="P37" s="21">
        <f t="shared" si="18"/>
        <v>-191044</v>
      </c>
      <c r="Q37" s="21">
        <f>SUM(Q38:Q42)-0.1</f>
        <v>5966255.0999999996</v>
      </c>
      <c r="R37" s="51">
        <f>SUM(R38:R42)-0.1</f>
        <v>2066162.8999999997</v>
      </c>
      <c r="S37" s="9"/>
    </row>
    <row r="38" spans="1:19" ht="18.75" customHeight="1" x14ac:dyDescent="0.2">
      <c r="A38" s="42" t="s">
        <v>131</v>
      </c>
      <c r="B38" s="37" t="s">
        <v>132</v>
      </c>
      <c r="C38" s="13">
        <v>885137.4</v>
      </c>
      <c r="D38" s="53">
        <v>56615.79999999993</v>
      </c>
      <c r="E38" s="55">
        <f t="shared" si="2"/>
        <v>941753.2</v>
      </c>
      <c r="F38" s="53">
        <v>99301.100000000093</v>
      </c>
      <c r="G38" s="55">
        <f t="shared" si="3"/>
        <v>1041054.3</v>
      </c>
      <c r="H38" s="53">
        <v>-3953.8000000000466</v>
      </c>
      <c r="I38" s="55">
        <f t="shared" si="4"/>
        <v>1037100.5</v>
      </c>
      <c r="J38" s="53">
        <v>5276.4000000000233</v>
      </c>
      <c r="K38" s="55">
        <f t="shared" si="5"/>
        <v>1042376.9</v>
      </c>
      <c r="L38" s="53">
        <v>1880878.9</v>
      </c>
      <c r="M38" s="55">
        <f t="shared" si="6"/>
        <v>2923255.8</v>
      </c>
      <c r="N38" s="53"/>
      <c r="O38" s="55">
        <f t="shared" si="7"/>
        <v>2923255.8</v>
      </c>
      <c r="P38" s="53">
        <v>-191044</v>
      </c>
      <c r="Q38" s="54">
        <f>O38+P38</f>
        <v>2732211.8</v>
      </c>
      <c r="R38" s="45">
        <f>D38+F38+H38+J38+L38+P38</f>
        <v>1847074.4</v>
      </c>
      <c r="S38" s="9"/>
    </row>
    <row r="39" spans="1:19" ht="18.75" customHeight="1" x14ac:dyDescent="0.2">
      <c r="A39" s="42" t="s">
        <v>133</v>
      </c>
      <c r="B39" s="37" t="s">
        <v>134</v>
      </c>
      <c r="C39" s="13">
        <v>1036959.8</v>
      </c>
      <c r="D39" s="53"/>
      <c r="E39" s="55">
        <f t="shared" si="2"/>
        <v>1036959.8</v>
      </c>
      <c r="F39" s="53"/>
      <c r="G39" s="55">
        <f t="shared" si="3"/>
        <v>1036959.8</v>
      </c>
      <c r="H39" s="53"/>
      <c r="I39" s="55">
        <f t="shared" si="4"/>
        <v>1036959.8</v>
      </c>
      <c r="J39" s="53"/>
      <c r="K39" s="55">
        <f t="shared" si="5"/>
        <v>1036959.8</v>
      </c>
      <c r="L39" s="53">
        <v>93887.09999999986</v>
      </c>
      <c r="M39" s="55">
        <f t="shared" si="6"/>
        <v>1130846.8999999999</v>
      </c>
      <c r="N39" s="53"/>
      <c r="O39" s="55">
        <f t="shared" si="7"/>
        <v>1130846.8999999999</v>
      </c>
      <c r="P39" s="53"/>
      <c r="Q39" s="54">
        <f t="shared" ref="Q39:Q42" si="19">O39+P39</f>
        <v>1130846.8999999999</v>
      </c>
      <c r="R39" s="45">
        <f>L39</f>
        <v>93887.09999999986</v>
      </c>
      <c r="S39" s="9"/>
    </row>
    <row r="40" spans="1:19" ht="16.5" customHeight="1" x14ac:dyDescent="0.2">
      <c r="A40" s="42" t="s">
        <v>135</v>
      </c>
      <c r="B40" s="37" t="s">
        <v>136</v>
      </c>
      <c r="C40" s="13">
        <v>1490784</v>
      </c>
      <c r="D40" s="53"/>
      <c r="E40" s="55">
        <f t="shared" si="2"/>
        <v>1490784</v>
      </c>
      <c r="F40" s="53"/>
      <c r="G40" s="55">
        <f t="shared" si="3"/>
        <v>1490784</v>
      </c>
      <c r="H40" s="53"/>
      <c r="I40" s="55">
        <f t="shared" si="4"/>
        <v>1490784</v>
      </c>
      <c r="J40" s="53"/>
      <c r="K40" s="55">
        <f t="shared" si="5"/>
        <v>1490784</v>
      </c>
      <c r="L40" s="53"/>
      <c r="M40" s="55">
        <f t="shared" si="6"/>
        <v>1490784</v>
      </c>
      <c r="N40" s="53"/>
      <c r="O40" s="55">
        <f t="shared" si="7"/>
        <v>1490784</v>
      </c>
      <c r="P40" s="53"/>
      <c r="Q40" s="54">
        <f t="shared" si="19"/>
        <v>1490784</v>
      </c>
      <c r="R40" s="45"/>
      <c r="S40" s="9"/>
    </row>
    <row r="41" spans="1:19" ht="32.25" customHeight="1" x14ac:dyDescent="0.2">
      <c r="A41" s="42" t="s">
        <v>238</v>
      </c>
      <c r="B41" s="37" t="s">
        <v>239</v>
      </c>
      <c r="C41" s="13"/>
      <c r="D41" s="53"/>
      <c r="E41" s="55"/>
      <c r="F41" s="53"/>
      <c r="G41" s="55"/>
      <c r="H41" s="53"/>
      <c r="I41" s="55"/>
      <c r="J41" s="53"/>
      <c r="K41" s="55"/>
      <c r="L41" s="53"/>
      <c r="M41" s="55"/>
      <c r="N41" s="53"/>
      <c r="O41" s="55"/>
      <c r="P41" s="53"/>
      <c r="Q41" s="54"/>
      <c r="R41" s="45"/>
      <c r="S41" s="9"/>
    </row>
    <row r="42" spans="1:19" ht="25.5" x14ac:dyDescent="0.2">
      <c r="A42" s="42" t="s">
        <v>137</v>
      </c>
      <c r="B42" s="37" t="s">
        <v>138</v>
      </c>
      <c r="C42" s="13">
        <v>487211</v>
      </c>
      <c r="D42" s="53"/>
      <c r="E42" s="55">
        <f t="shared" si="2"/>
        <v>487211</v>
      </c>
      <c r="F42" s="53">
        <v>5000</v>
      </c>
      <c r="G42" s="55">
        <f t="shared" si="3"/>
        <v>492211</v>
      </c>
      <c r="H42" s="53"/>
      <c r="I42" s="55">
        <f t="shared" si="4"/>
        <v>492211</v>
      </c>
      <c r="J42" s="53">
        <v>50201.5</v>
      </c>
      <c r="K42" s="55">
        <f t="shared" si="5"/>
        <v>542412.5</v>
      </c>
      <c r="L42" s="53">
        <v>70000</v>
      </c>
      <c r="M42" s="55">
        <f t="shared" si="6"/>
        <v>612412.5</v>
      </c>
      <c r="N42" s="53"/>
      <c r="O42" s="55">
        <f t="shared" si="7"/>
        <v>612412.5</v>
      </c>
      <c r="P42" s="53"/>
      <c r="Q42" s="54">
        <f t="shared" si="19"/>
        <v>612412.5</v>
      </c>
      <c r="R42" s="45">
        <f>F42+J42+L42</f>
        <v>125201.5</v>
      </c>
      <c r="S42" s="9"/>
    </row>
    <row r="43" spans="1:19" s="10" customFormat="1" ht="18.75" customHeight="1" x14ac:dyDescent="0.2">
      <c r="A43" s="43" t="s">
        <v>139</v>
      </c>
      <c r="B43" s="20" t="s">
        <v>140</v>
      </c>
      <c r="C43" s="21">
        <f>SUM(C44:C47)</f>
        <v>120805.29999999999</v>
      </c>
      <c r="D43" s="21">
        <f>D44+D45+D46+D47</f>
        <v>1500</v>
      </c>
      <c r="E43" s="21">
        <f t="shared" ref="E43:I43" si="20">E44+E45+E46+E47</f>
        <v>122305.29999999999</v>
      </c>
      <c r="F43" s="21"/>
      <c r="G43" s="21">
        <f t="shared" si="20"/>
        <v>122305.29999999999</v>
      </c>
      <c r="H43" s="21">
        <f t="shared" si="20"/>
        <v>120</v>
      </c>
      <c r="I43" s="21">
        <f t="shared" si="20"/>
        <v>122425.29999999999</v>
      </c>
      <c r="J43" s="21">
        <f>J44+J45+J46+J47+0.1</f>
        <v>24037</v>
      </c>
      <c r="K43" s="21">
        <f>K44+K45+K46+K47+0.1</f>
        <v>146462.30000000002</v>
      </c>
      <c r="L43" s="21">
        <f>L44+L45+L46+L47</f>
        <v>932.40000000000873</v>
      </c>
      <c r="M43" s="21">
        <f>M44+M45+M46+M47+0.1</f>
        <v>147394.70000000001</v>
      </c>
      <c r="N43" s="21"/>
      <c r="O43" s="21">
        <f t="shared" ref="N43:P43" si="21">O44+O45+O46+O47+0.1</f>
        <v>147394.70000000001</v>
      </c>
      <c r="P43" s="21"/>
      <c r="Q43" s="21">
        <f>Q44+Q45+Q46+Q47+0.1</f>
        <v>154094.70000000001</v>
      </c>
      <c r="R43" s="51">
        <f>R44+R45+R46+R47+0.1</f>
        <v>33289.400000000009</v>
      </c>
      <c r="S43" s="9"/>
    </row>
    <row r="44" spans="1:19" x14ac:dyDescent="0.2">
      <c r="A44" s="42" t="s">
        <v>141</v>
      </c>
      <c r="B44" s="37" t="s">
        <v>142</v>
      </c>
      <c r="C44" s="13"/>
      <c r="D44" s="53"/>
      <c r="E44" s="55"/>
      <c r="F44" s="53"/>
      <c r="G44" s="55"/>
      <c r="H44" s="53"/>
      <c r="I44" s="55"/>
      <c r="J44" s="53"/>
      <c r="K44" s="55"/>
      <c r="L44" s="53"/>
      <c r="M44" s="55"/>
      <c r="N44" s="53"/>
      <c r="O44" s="55"/>
      <c r="P44" s="53"/>
      <c r="Q44" s="54"/>
      <c r="R44" s="45"/>
      <c r="S44" s="9"/>
    </row>
    <row r="45" spans="1:19" ht="25.5" x14ac:dyDescent="0.2">
      <c r="A45" s="42" t="s">
        <v>143</v>
      </c>
      <c r="B45" s="37" t="s">
        <v>144</v>
      </c>
      <c r="C45" s="13">
        <v>37422.6</v>
      </c>
      <c r="D45" s="53">
        <v>1500</v>
      </c>
      <c r="E45" s="55">
        <f t="shared" si="2"/>
        <v>38922.6</v>
      </c>
      <c r="F45" s="53"/>
      <c r="G45" s="55">
        <f t="shared" si="3"/>
        <v>38922.6</v>
      </c>
      <c r="H45" s="53"/>
      <c r="I45" s="55">
        <f t="shared" si="4"/>
        <v>38922.6</v>
      </c>
      <c r="J45" s="53">
        <v>630.40000000000146</v>
      </c>
      <c r="K45" s="55">
        <f t="shared" si="5"/>
        <v>39553</v>
      </c>
      <c r="L45" s="53">
        <v>600</v>
      </c>
      <c r="M45" s="55">
        <f t="shared" si="6"/>
        <v>40153</v>
      </c>
      <c r="N45" s="53"/>
      <c r="O45" s="55">
        <f t="shared" si="7"/>
        <v>40153</v>
      </c>
      <c r="P45" s="53"/>
      <c r="Q45" s="54">
        <f>O45+P45</f>
        <v>40153</v>
      </c>
      <c r="R45" s="45">
        <f>D45+J45+L45</f>
        <v>2730.4000000000015</v>
      </c>
      <c r="S45" s="9"/>
    </row>
    <row r="46" spans="1:19" ht="25.5" x14ac:dyDescent="0.2">
      <c r="A46" s="42" t="s">
        <v>145</v>
      </c>
      <c r="B46" s="37" t="s">
        <v>146</v>
      </c>
      <c r="C46" s="13">
        <v>150</v>
      </c>
      <c r="D46" s="53"/>
      <c r="E46" s="55">
        <f t="shared" si="2"/>
        <v>150</v>
      </c>
      <c r="F46" s="53"/>
      <c r="G46" s="55">
        <f t="shared" si="3"/>
        <v>150</v>
      </c>
      <c r="H46" s="53"/>
      <c r="I46" s="55">
        <f t="shared" si="4"/>
        <v>150</v>
      </c>
      <c r="J46" s="53"/>
      <c r="K46" s="55">
        <f t="shared" si="5"/>
        <v>150</v>
      </c>
      <c r="L46" s="53"/>
      <c r="M46" s="55">
        <f t="shared" si="6"/>
        <v>150</v>
      </c>
      <c r="N46" s="53"/>
      <c r="O46" s="55">
        <f t="shared" si="7"/>
        <v>150</v>
      </c>
      <c r="P46" s="53"/>
      <c r="Q46" s="54">
        <f t="shared" ref="Q46:Q47" si="22">O46+P46</f>
        <v>150</v>
      </c>
      <c r="R46" s="45"/>
      <c r="S46" s="9"/>
    </row>
    <row r="47" spans="1:19" ht="20.25" customHeight="1" x14ac:dyDescent="0.2">
      <c r="A47" s="42" t="s">
        <v>147</v>
      </c>
      <c r="B47" s="37" t="s">
        <v>148</v>
      </c>
      <c r="C47" s="13">
        <v>83232.7</v>
      </c>
      <c r="D47" s="53"/>
      <c r="E47" s="55">
        <f t="shared" si="2"/>
        <v>83232.7</v>
      </c>
      <c r="F47" s="53"/>
      <c r="G47" s="55">
        <f t="shared" si="3"/>
        <v>83232.7</v>
      </c>
      <c r="H47" s="53">
        <v>120</v>
      </c>
      <c r="I47" s="55">
        <f t="shared" si="4"/>
        <v>83352.7</v>
      </c>
      <c r="J47" s="53">
        <v>23406.5</v>
      </c>
      <c r="K47" s="55">
        <f t="shared" si="5"/>
        <v>106759.2</v>
      </c>
      <c r="L47" s="53">
        <v>332.40000000000873</v>
      </c>
      <c r="M47" s="55">
        <f t="shared" si="6"/>
        <v>107091.6</v>
      </c>
      <c r="N47" s="53"/>
      <c r="O47" s="55">
        <f t="shared" si="7"/>
        <v>107091.6</v>
      </c>
      <c r="P47" s="53">
        <v>6700</v>
      </c>
      <c r="Q47" s="54">
        <f t="shared" si="22"/>
        <v>113791.6</v>
      </c>
      <c r="R47" s="45">
        <f>H47+J47+L47+P47</f>
        <v>30558.900000000009</v>
      </c>
      <c r="S47" s="9"/>
    </row>
    <row r="48" spans="1:19" s="10" customFormat="1" x14ac:dyDescent="0.2">
      <c r="A48" s="43" t="s">
        <v>149</v>
      </c>
      <c r="B48" s="20" t="s">
        <v>150</v>
      </c>
      <c r="C48" s="21">
        <f>SUM(C49:C56)</f>
        <v>53502522.600000009</v>
      </c>
      <c r="D48" s="21">
        <f>SUM(D49:D56)</f>
        <v>1983416.1000000024</v>
      </c>
      <c r="E48" s="21">
        <f t="shared" ref="E48:H48" si="23">SUM(E49:E56)</f>
        <v>55485938.700000003</v>
      </c>
      <c r="F48" s="21">
        <f t="shared" si="23"/>
        <v>165357.39999999665</v>
      </c>
      <c r="G48" s="21">
        <f t="shared" si="23"/>
        <v>55651296.100000001</v>
      </c>
      <c r="H48" s="21">
        <f t="shared" si="23"/>
        <v>1204585.5000000019</v>
      </c>
      <c r="I48" s="21">
        <f>SUM(I49:I56)-0.1</f>
        <v>56855881.500000007</v>
      </c>
      <c r="J48" s="21">
        <f>SUM(J49:J56)+0.1</f>
        <v>1489546.0000000044</v>
      </c>
      <c r="K48" s="21">
        <f>SUM(K49:K56)</f>
        <v>58345427.5</v>
      </c>
      <c r="L48" s="21">
        <f>SUM(L49:L56)</f>
        <v>37148.199999993201</v>
      </c>
      <c r="M48" s="21">
        <f t="shared" ref="M48:P48" si="24">SUM(M49:M56)</f>
        <v>58382575.699999996</v>
      </c>
      <c r="N48" s="21"/>
      <c r="O48" s="21">
        <f t="shared" si="24"/>
        <v>58382575.699999996</v>
      </c>
      <c r="P48" s="21">
        <f t="shared" si="24"/>
        <v>-181468.09999999963</v>
      </c>
      <c r="Q48" s="21">
        <f>SUM(Q49:Q56)</f>
        <v>58201107.599999994</v>
      </c>
      <c r="R48" s="51">
        <f>SUM(R49:R56)</f>
        <v>4698585</v>
      </c>
      <c r="S48" s="9"/>
    </row>
    <row r="49" spans="1:19" ht="17.25" customHeight="1" x14ac:dyDescent="0.2">
      <c r="A49" s="42" t="s">
        <v>151</v>
      </c>
      <c r="B49" s="37" t="s">
        <v>152</v>
      </c>
      <c r="C49" s="13">
        <v>8673179.5</v>
      </c>
      <c r="D49" s="53">
        <v>884354.30000000075</v>
      </c>
      <c r="E49" s="55">
        <f t="shared" si="2"/>
        <v>9557533.8000000007</v>
      </c>
      <c r="F49" s="53">
        <v>55749.599999999627</v>
      </c>
      <c r="G49" s="55">
        <f t="shared" si="3"/>
        <v>9613283.4000000004</v>
      </c>
      <c r="H49" s="53">
        <v>139220.40000000037</v>
      </c>
      <c r="I49" s="55">
        <f t="shared" si="4"/>
        <v>9752503.8000000007</v>
      </c>
      <c r="J49" s="53">
        <v>-3000</v>
      </c>
      <c r="K49" s="55">
        <f t="shared" si="5"/>
        <v>9749503.8000000007</v>
      </c>
      <c r="L49" s="53">
        <v>6310.0999999996275</v>
      </c>
      <c r="M49" s="55">
        <f t="shared" si="6"/>
        <v>9755813.9000000004</v>
      </c>
      <c r="N49" s="53"/>
      <c r="O49" s="55">
        <f t="shared" si="7"/>
        <v>9755813.9000000004</v>
      </c>
      <c r="P49" s="53"/>
      <c r="Q49" s="54">
        <f>O49+P49</f>
        <v>9755813.9000000004</v>
      </c>
      <c r="R49" s="45">
        <f>D49+F49+H49+J49+L49</f>
        <v>1082634.4000000004</v>
      </c>
      <c r="S49" s="9"/>
    </row>
    <row r="50" spans="1:19" ht="18" customHeight="1" x14ac:dyDescent="0.2">
      <c r="A50" s="42" t="s">
        <v>153</v>
      </c>
      <c r="B50" s="37" t="s">
        <v>154</v>
      </c>
      <c r="C50" s="13">
        <v>35777327.899999999</v>
      </c>
      <c r="D50" s="53">
        <v>1066746.1000000015</v>
      </c>
      <c r="E50" s="55">
        <f t="shared" si="2"/>
        <v>36844074</v>
      </c>
      <c r="F50" s="53">
        <v>109607.79999999702</v>
      </c>
      <c r="G50" s="55">
        <f t="shared" si="3"/>
        <v>36953681.799999997</v>
      </c>
      <c r="H50" s="53">
        <v>1065343.6000000015</v>
      </c>
      <c r="I50" s="55">
        <f t="shared" si="4"/>
        <v>38019025.399999999</v>
      </c>
      <c r="J50" s="53">
        <v>1515398.3000000045</v>
      </c>
      <c r="K50" s="55">
        <f t="shared" si="5"/>
        <v>39534423.700000003</v>
      </c>
      <c r="L50" s="53">
        <v>17229.09999999404</v>
      </c>
      <c r="M50" s="55">
        <f t="shared" si="6"/>
        <v>39551652.799999997</v>
      </c>
      <c r="N50" s="53"/>
      <c r="O50" s="55">
        <f t="shared" si="7"/>
        <v>39551652.799999997</v>
      </c>
      <c r="P50" s="53">
        <v>-123101.5</v>
      </c>
      <c r="Q50" s="54">
        <f t="shared" ref="Q50:Q56" si="25">O50+P50</f>
        <v>39428551.299999997</v>
      </c>
      <c r="R50" s="45">
        <f>D50+F50+H50+J50+L50+P50</f>
        <v>3651223.3999999985</v>
      </c>
      <c r="S50" s="9"/>
    </row>
    <row r="51" spans="1:19" ht="19.5" customHeight="1" x14ac:dyDescent="0.2">
      <c r="A51" s="42" t="s">
        <v>155</v>
      </c>
      <c r="B51" s="37" t="s">
        <v>156</v>
      </c>
      <c r="C51" s="13">
        <v>1647509.7</v>
      </c>
      <c r="D51" s="53"/>
      <c r="E51" s="55">
        <f t="shared" si="2"/>
        <v>1647509.7</v>
      </c>
      <c r="F51" s="53"/>
      <c r="G51" s="55">
        <f t="shared" si="3"/>
        <v>1647509.7</v>
      </c>
      <c r="H51" s="53"/>
      <c r="I51" s="55">
        <f t="shared" si="4"/>
        <v>1647509.7</v>
      </c>
      <c r="J51" s="53">
        <v>-19794.800000000047</v>
      </c>
      <c r="K51" s="55">
        <f t="shared" si="5"/>
        <v>1627714.9</v>
      </c>
      <c r="L51" s="53"/>
      <c r="M51" s="55">
        <f t="shared" si="6"/>
        <v>1627714.9</v>
      </c>
      <c r="N51" s="53"/>
      <c r="O51" s="55">
        <f t="shared" si="7"/>
        <v>1627714.9</v>
      </c>
      <c r="P51" s="53"/>
      <c r="Q51" s="54">
        <f t="shared" si="25"/>
        <v>1627714.9</v>
      </c>
      <c r="R51" s="45">
        <f>J51</f>
        <v>-19794.800000000047</v>
      </c>
      <c r="S51" s="9"/>
    </row>
    <row r="52" spans="1:19" ht="18" customHeight="1" x14ac:dyDescent="0.2">
      <c r="A52" s="42" t="s">
        <v>157</v>
      </c>
      <c r="B52" s="37" t="s">
        <v>158</v>
      </c>
      <c r="C52" s="13">
        <v>4663762.7</v>
      </c>
      <c r="D52" s="53">
        <v>5002.7000000001863</v>
      </c>
      <c r="E52" s="55">
        <f t="shared" si="2"/>
        <v>4668765.4000000004</v>
      </c>
      <c r="F52" s="53"/>
      <c r="G52" s="55">
        <f t="shared" si="3"/>
        <v>4668765.4000000004</v>
      </c>
      <c r="H52" s="53"/>
      <c r="I52" s="55">
        <f t="shared" si="4"/>
        <v>4668765.4000000004</v>
      </c>
      <c r="J52" s="53"/>
      <c r="K52" s="55">
        <f t="shared" si="5"/>
        <v>4668765.4000000004</v>
      </c>
      <c r="L52" s="53">
        <v>3424.5999999996275</v>
      </c>
      <c r="M52" s="55">
        <f t="shared" si="6"/>
        <v>4672190</v>
      </c>
      <c r="N52" s="53"/>
      <c r="O52" s="55">
        <f t="shared" si="7"/>
        <v>4672190</v>
      </c>
      <c r="P52" s="53">
        <v>-56054.099999999627</v>
      </c>
      <c r="Q52" s="54">
        <f t="shared" si="25"/>
        <v>4616135.9000000004</v>
      </c>
      <c r="R52" s="45">
        <f>D52+L52+P52</f>
        <v>-47626.799999999814</v>
      </c>
      <c r="S52" s="9"/>
    </row>
    <row r="53" spans="1:19" ht="25.5" x14ac:dyDescent="0.2">
      <c r="A53" s="42" t="s">
        <v>159</v>
      </c>
      <c r="B53" s="37" t="s">
        <v>160</v>
      </c>
      <c r="C53" s="13">
        <v>323837.90000000002</v>
      </c>
      <c r="D53" s="53">
        <v>3200</v>
      </c>
      <c r="E53" s="55">
        <f t="shared" si="2"/>
        <v>327037.90000000002</v>
      </c>
      <c r="F53" s="53"/>
      <c r="G53" s="55">
        <f t="shared" si="3"/>
        <v>327037.90000000002</v>
      </c>
      <c r="H53" s="53">
        <v>21.5</v>
      </c>
      <c r="I53" s="55">
        <f t="shared" si="4"/>
        <v>327059.40000000002</v>
      </c>
      <c r="J53" s="53">
        <v>-3057.6000000000349</v>
      </c>
      <c r="K53" s="55">
        <f t="shared" si="5"/>
        <v>324001.8</v>
      </c>
      <c r="L53" s="53"/>
      <c r="M53" s="55">
        <f t="shared" si="6"/>
        <v>324001.8</v>
      </c>
      <c r="N53" s="53"/>
      <c r="O53" s="55">
        <f t="shared" si="7"/>
        <v>324001.8</v>
      </c>
      <c r="P53" s="53">
        <v>-2312.5</v>
      </c>
      <c r="Q53" s="54">
        <f t="shared" si="25"/>
        <v>321689.3</v>
      </c>
      <c r="R53" s="45">
        <f>D53+H53+J53+P53</f>
        <v>-2148.6000000000349</v>
      </c>
      <c r="S53" s="9"/>
    </row>
    <row r="54" spans="1:19" ht="17.25" customHeight="1" x14ac:dyDescent="0.2">
      <c r="A54" s="42" t="s">
        <v>161</v>
      </c>
      <c r="B54" s="37" t="s">
        <v>162</v>
      </c>
      <c r="C54" s="13">
        <v>142114.20000000001</v>
      </c>
      <c r="D54" s="53"/>
      <c r="E54" s="55">
        <f t="shared" si="2"/>
        <v>142114.20000000001</v>
      </c>
      <c r="F54" s="53"/>
      <c r="G54" s="55">
        <f t="shared" si="3"/>
        <v>142114.20000000001</v>
      </c>
      <c r="H54" s="53"/>
      <c r="I54" s="55">
        <f t="shared" si="4"/>
        <v>142114.20000000001</v>
      </c>
      <c r="J54" s="53"/>
      <c r="K54" s="55">
        <f t="shared" si="5"/>
        <v>142114.20000000001</v>
      </c>
      <c r="L54" s="53">
        <v>9925</v>
      </c>
      <c r="M54" s="55">
        <f t="shared" si="6"/>
        <v>152039.20000000001</v>
      </c>
      <c r="N54" s="53"/>
      <c r="O54" s="55">
        <f t="shared" si="7"/>
        <v>152039.20000000001</v>
      </c>
      <c r="P54" s="53"/>
      <c r="Q54" s="54">
        <f t="shared" si="25"/>
        <v>152039.20000000001</v>
      </c>
      <c r="R54" s="45">
        <f>L54</f>
        <v>9925</v>
      </c>
      <c r="S54" s="9"/>
    </row>
    <row r="55" spans="1:19" ht="25.5" customHeight="1" x14ac:dyDescent="0.2">
      <c r="A55" s="42" t="s">
        <v>249</v>
      </c>
      <c r="B55" s="37" t="s">
        <v>248</v>
      </c>
      <c r="C55" s="13"/>
      <c r="D55" s="53">
        <v>26700</v>
      </c>
      <c r="E55" s="55">
        <f t="shared" si="2"/>
        <v>26700</v>
      </c>
      <c r="F55" s="53"/>
      <c r="G55" s="55">
        <f t="shared" si="3"/>
        <v>26700</v>
      </c>
      <c r="H55" s="53"/>
      <c r="I55" s="55">
        <f t="shared" si="4"/>
        <v>26700</v>
      </c>
      <c r="J55" s="53"/>
      <c r="K55" s="55">
        <f t="shared" si="5"/>
        <v>26700</v>
      </c>
      <c r="L55" s="53"/>
      <c r="M55" s="55">
        <f t="shared" si="6"/>
        <v>26700</v>
      </c>
      <c r="N55" s="53"/>
      <c r="O55" s="55">
        <f t="shared" si="7"/>
        <v>26700</v>
      </c>
      <c r="P55" s="53"/>
      <c r="Q55" s="54">
        <f t="shared" si="25"/>
        <v>26700</v>
      </c>
      <c r="R55" s="45">
        <f>D55</f>
        <v>26700</v>
      </c>
      <c r="S55" s="9"/>
    </row>
    <row r="56" spans="1:19" ht="16.5" customHeight="1" x14ac:dyDescent="0.2">
      <c r="A56" s="42" t="s">
        <v>163</v>
      </c>
      <c r="B56" s="37" t="s">
        <v>164</v>
      </c>
      <c r="C56" s="13">
        <v>2274790.7000000002</v>
      </c>
      <c r="D56" s="53">
        <v>-2587</v>
      </c>
      <c r="E56" s="55">
        <f t="shared" si="2"/>
        <v>2272203.7000000002</v>
      </c>
      <c r="F56" s="53"/>
      <c r="G56" s="55">
        <f t="shared" si="3"/>
        <v>2272203.7000000002</v>
      </c>
      <c r="H56" s="53"/>
      <c r="I56" s="55">
        <f t="shared" si="4"/>
        <v>2272203.7000000002</v>
      </c>
      <c r="J56" s="53"/>
      <c r="K56" s="55">
        <f t="shared" si="5"/>
        <v>2272203.7000000002</v>
      </c>
      <c r="L56" s="53">
        <v>259.39999999990687</v>
      </c>
      <c r="M56" s="55">
        <f t="shared" si="6"/>
        <v>2272463.1</v>
      </c>
      <c r="N56" s="53"/>
      <c r="O56" s="55">
        <f t="shared" si="7"/>
        <v>2272463.1</v>
      </c>
      <c r="P56" s="53"/>
      <c r="Q56" s="54">
        <f t="shared" si="25"/>
        <v>2272463.1</v>
      </c>
      <c r="R56" s="45">
        <f>D56+L56</f>
        <v>-2327.6000000000931</v>
      </c>
      <c r="S56" s="9"/>
    </row>
    <row r="57" spans="1:19" s="10" customFormat="1" ht="21" customHeight="1" x14ac:dyDescent="0.2">
      <c r="A57" s="43" t="s">
        <v>165</v>
      </c>
      <c r="B57" s="20" t="s">
        <v>166</v>
      </c>
      <c r="C57" s="21">
        <f>SUM(C58:C59)</f>
        <v>3064364.3000000003</v>
      </c>
      <c r="D57" s="21">
        <f t="shared" ref="D57:R57" si="26">SUM(D58:D59)</f>
        <v>1300</v>
      </c>
      <c r="E57" s="21">
        <f t="shared" si="26"/>
        <v>3065664.3000000003</v>
      </c>
      <c r="F57" s="21">
        <f t="shared" si="26"/>
        <v>7182.3999999999069</v>
      </c>
      <c r="G57" s="21">
        <f t="shared" si="26"/>
        <v>3072846.7</v>
      </c>
      <c r="H57" s="21">
        <f t="shared" si="26"/>
        <v>113241.79999999981</v>
      </c>
      <c r="I57" s="21">
        <f t="shared" si="26"/>
        <v>3186088.5</v>
      </c>
      <c r="J57" s="21"/>
      <c r="K57" s="21">
        <f>SUM(K58:K59)</f>
        <v>3186088.5</v>
      </c>
      <c r="L57" s="21">
        <f>SUM(L58:L59)</f>
        <v>10324.100000000093</v>
      </c>
      <c r="M57" s="21">
        <f>SUM(M58:M59)</f>
        <v>3196412.6</v>
      </c>
      <c r="N57" s="21">
        <f>SUM(N58:N59)</f>
        <v>351936.80000000028</v>
      </c>
      <c r="O57" s="21">
        <f t="shared" ref="O57:P57" si="27">SUM(O58:O59)</f>
        <v>3548349.4000000004</v>
      </c>
      <c r="P57" s="21">
        <f t="shared" si="27"/>
        <v>4953.5999999996275</v>
      </c>
      <c r="Q57" s="21">
        <f>Q58+Q59</f>
        <v>3553303</v>
      </c>
      <c r="R57" s="51">
        <f t="shared" si="26"/>
        <v>488938.69999999972</v>
      </c>
      <c r="S57" s="9"/>
    </row>
    <row r="58" spans="1:19" ht="18" customHeight="1" x14ac:dyDescent="0.2">
      <c r="A58" s="42" t="s">
        <v>167</v>
      </c>
      <c r="B58" s="37" t="s">
        <v>168</v>
      </c>
      <c r="C58" s="13">
        <v>2947165.6</v>
      </c>
      <c r="D58" s="53">
        <v>1300</v>
      </c>
      <c r="E58" s="55">
        <f t="shared" si="2"/>
        <v>2948465.6</v>
      </c>
      <c r="F58" s="53">
        <v>7182.3999999999069</v>
      </c>
      <c r="G58" s="55">
        <f t="shared" si="3"/>
        <v>2955648</v>
      </c>
      <c r="H58" s="53">
        <v>113241.79999999981</v>
      </c>
      <c r="I58" s="55">
        <f t="shared" si="4"/>
        <v>3068889.8</v>
      </c>
      <c r="J58" s="53"/>
      <c r="K58" s="55">
        <f t="shared" si="5"/>
        <v>3068889.8</v>
      </c>
      <c r="L58" s="53">
        <v>10324.100000000093</v>
      </c>
      <c r="M58" s="55">
        <f t="shared" si="6"/>
        <v>3079213.9</v>
      </c>
      <c r="N58" s="53">
        <v>351936.80000000028</v>
      </c>
      <c r="O58" s="55">
        <f t="shared" si="7"/>
        <v>3431150.7</v>
      </c>
      <c r="P58" s="53">
        <v>4953.5999999996275</v>
      </c>
      <c r="Q58" s="54">
        <f>O58+P58</f>
        <v>3436104.3</v>
      </c>
      <c r="R58" s="45">
        <f>D58+F58+H58+L58+N58+P58</f>
        <v>488938.69999999972</v>
      </c>
      <c r="S58" s="9"/>
    </row>
    <row r="59" spans="1:19" ht="18.75" customHeight="1" x14ac:dyDescent="0.2">
      <c r="A59" s="42" t="s">
        <v>169</v>
      </c>
      <c r="B59" s="37" t="s">
        <v>170</v>
      </c>
      <c r="C59" s="13">
        <v>117198.7</v>
      </c>
      <c r="D59" s="53"/>
      <c r="E59" s="55">
        <f t="shared" si="2"/>
        <v>117198.7</v>
      </c>
      <c r="F59" s="53"/>
      <c r="G59" s="55">
        <f t="shared" si="3"/>
        <v>117198.7</v>
      </c>
      <c r="H59" s="53"/>
      <c r="I59" s="55">
        <f t="shared" si="4"/>
        <v>117198.7</v>
      </c>
      <c r="J59" s="53"/>
      <c r="K59" s="55">
        <f t="shared" si="5"/>
        <v>117198.7</v>
      </c>
      <c r="L59" s="53"/>
      <c r="M59" s="55">
        <f t="shared" si="6"/>
        <v>117198.7</v>
      </c>
      <c r="N59" s="53"/>
      <c r="O59" s="55">
        <f t="shared" si="7"/>
        <v>117198.7</v>
      </c>
      <c r="P59" s="53"/>
      <c r="Q59" s="54">
        <f>O59+P59</f>
        <v>117198.7</v>
      </c>
      <c r="R59" s="45"/>
      <c r="S59" s="9"/>
    </row>
    <row r="60" spans="1:19" s="10" customFormat="1" ht="20.25" customHeight="1" x14ac:dyDescent="0.2">
      <c r="A60" s="43" t="s">
        <v>171</v>
      </c>
      <c r="B60" s="20" t="s">
        <v>172</v>
      </c>
      <c r="C60" s="21">
        <f>SUM(C61:C67)</f>
        <v>16945757.199999996</v>
      </c>
      <c r="D60" s="21">
        <f>SUM(D61:D67)-0.1</f>
        <v>170886.40000000069</v>
      </c>
      <c r="E60" s="21">
        <f t="shared" ref="E60:I60" si="28">SUM(E61:E67)-0.1</f>
        <v>17116643.600000001</v>
      </c>
      <c r="F60" s="21"/>
      <c r="G60" s="21">
        <f t="shared" si="28"/>
        <v>17116643.600000001</v>
      </c>
      <c r="H60" s="21">
        <f t="shared" si="28"/>
        <v>135185.69999999969</v>
      </c>
      <c r="I60" s="21">
        <f t="shared" si="28"/>
        <v>17251829.399999999</v>
      </c>
      <c r="J60" s="21">
        <f>SUM(J61:J67)</f>
        <v>108090.09999999998</v>
      </c>
      <c r="K60" s="21">
        <f>SUM(K61:K67)-0.1</f>
        <v>17359919.5</v>
      </c>
      <c r="L60" s="21">
        <f>SUM(L61:L67)</f>
        <v>734.20000000018626</v>
      </c>
      <c r="M60" s="21">
        <f>SUM(M61:M67)-0.1</f>
        <v>17360653.699999999</v>
      </c>
      <c r="N60" s="21"/>
      <c r="O60" s="21">
        <f t="shared" ref="N60:P60" si="29">SUM(O61:O67)-0.1</f>
        <v>17360653.699999999</v>
      </c>
      <c r="P60" s="21">
        <f>SUM(P61:P67)</f>
        <v>230638.40000000014</v>
      </c>
      <c r="Q60" s="21">
        <f>SUM(Q61:Q67)-0.1</f>
        <v>17591292.100000001</v>
      </c>
      <c r="R60" s="51">
        <f>SUM(R61:R67)-0.1</f>
        <v>645534.90000000072</v>
      </c>
      <c r="S60" s="9"/>
    </row>
    <row r="61" spans="1:19" ht="18.75" customHeight="1" x14ac:dyDescent="0.2">
      <c r="A61" s="42" t="s">
        <v>173</v>
      </c>
      <c r="B61" s="37" t="s">
        <v>174</v>
      </c>
      <c r="C61" s="13">
        <v>7562152.5999999996</v>
      </c>
      <c r="D61" s="53">
        <v>164458.40000000037</v>
      </c>
      <c r="E61" s="55">
        <f t="shared" si="2"/>
        <v>7726611</v>
      </c>
      <c r="F61" s="53"/>
      <c r="G61" s="55">
        <f t="shared" si="3"/>
        <v>7726611</v>
      </c>
      <c r="H61" s="53">
        <v>20970.599999999627</v>
      </c>
      <c r="I61" s="55">
        <f t="shared" si="4"/>
        <v>7747581.5999999996</v>
      </c>
      <c r="J61" s="53">
        <v>-6826.0999999996275</v>
      </c>
      <c r="K61" s="55">
        <f t="shared" si="5"/>
        <v>7740755.5</v>
      </c>
      <c r="L61" s="53">
        <v>1820.2000000001863</v>
      </c>
      <c r="M61" s="55">
        <f t="shared" si="6"/>
        <v>7742575.7000000002</v>
      </c>
      <c r="N61" s="53"/>
      <c r="O61" s="55">
        <f t="shared" si="7"/>
        <v>7742575.7000000002</v>
      </c>
      <c r="P61" s="53">
        <v>359595.29999999981</v>
      </c>
      <c r="Q61" s="54">
        <f>O61+P61</f>
        <v>8102171</v>
      </c>
      <c r="R61" s="45">
        <f>D61+H61+J61+L61+P61</f>
        <v>540018.40000000037</v>
      </c>
      <c r="S61" s="9"/>
    </row>
    <row r="62" spans="1:19" ht="21" customHeight="1" x14ac:dyDescent="0.2">
      <c r="A62" s="42" t="s">
        <v>175</v>
      </c>
      <c r="B62" s="37" t="s">
        <v>176</v>
      </c>
      <c r="C62" s="13">
        <v>602018.80000000005</v>
      </c>
      <c r="D62" s="53">
        <v>18984.399999999907</v>
      </c>
      <c r="E62" s="55">
        <f t="shared" si="2"/>
        <v>621003.19999999995</v>
      </c>
      <c r="F62" s="53"/>
      <c r="G62" s="55">
        <f t="shared" si="3"/>
        <v>621003.19999999995</v>
      </c>
      <c r="H62" s="53">
        <v>114215.20000000007</v>
      </c>
      <c r="I62" s="55">
        <f t="shared" si="4"/>
        <v>735218.4</v>
      </c>
      <c r="J62" s="53">
        <v>-103232.90000000002</v>
      </c>
      <c r="K62" s="55">
        <f t="shared" si="5"/>
        <v>631985.5</v>
      </c>
      <c r="L62" s="53">
        <v>-1086</v>
      </c>
      <c r="M62" s="55">
        <f t="shared" si="6"/>
        <v>630899.5</v>
      </c>
      <c r="N62" s="53"/>
      <c r="O62" s="55">
        <f t="shared" si="7"/>
        <v>630899.5</v>
      </c>
      <c r="P62" s="53">
        <v>8247.6999999999534</v>
      </c>
      <c r="Q62" s="54">
        <f t="shared" ref="Q62:Q67" si="30">O62+P62</f>
        <v>639147.19999999995</v>
      </c>
      <c r="R62" s="45">
        <f>D62+H62+J62+L62+P62</f>
        <v>37128.399999999907</v>
      </c>
      <c r="S62" s="9"/>
    </row>
    <row r="63" spans="1:19" ht="17.25" customHeight="1" x14ac:dyDescent="0.2">
      <c r="A63" s="42" t="s">
        <v>177</v>
      </c>
      <c r="B63" s="37" t="s">
        <v>178</v>
      </c>
      <c r="C63" s="13">
        <v>601306.5</v>
      </c>
      <c r="D63" s="53">
        <v>-2236.1999999999534</v>
      </c>
      <c r="E63" s="55">
        <f t="shared" si="2"/>
        <v>599070.30000000005</v>
      </c>
      <c r="F63" s="53"/>
      <c r="G63" s="55">
        <f t="shared" si="3"/>
        <v>599070.30000000005</v>
      </c>
      <c r="H63" s="53"/>
      <c r="I63" s="55">
        <f t="shared" si="4"/>
        <v>599070.30000000005</v>
      </c>
      <c r="J63" s="53"/>
      <c r="K63" s="55">
        <f t="shared" si="5"/>
        <v>599070.30000000005</v>
      </c>
      <c r="L63" s="53"/>
      <c r="M63" s="55">
        <f t="shared" si="6"/>
        <v>599070.30000000005</v>
      </c>
      <c r="N63" s="53"/>
      <c r="O63" s="55">
        <f t="shared" si="7"/>
        <v>599070.30000000005</v>
      </c>
      <c r="P63" s="53">
        <v>-386</v>
      </c>
      <c r="Q63" s="54">
        <f t="shared" si="30"/>
        <v>598684.30000000005</v>
      </c>
      <c r="R63" s="45">
        <f>D63+P63</f>
        <v>-2622.1999999999534</v>
      </c>
      <c r="S63" s="9"/>
    </row>
    <row r="64" spans="1:19" ht="17.25" customHeight="1" x14ac:dyDescent="0.2">
      <c r="A64" s="42" t="s">
        <v>179</v>
      </c>
      <c r="B64" s="37" t="s">
        <v>180</v>
      </c>
      <c r="C64" s="13">
        <v>142282.70000000001</v>
      </c>
      <c r="D64" s="53">
        <v>1286.5999999999767</v>
      </c>
      <c r="E64" s="55">
        <f t="shared" si="2"/>
        <v>143569.29999999999</v>
      </c>
      <c r="F64" s="53"/>
      <c r="G64" s="55">
        <f t="shared" si="3"/>
        <v>143569.29999999999</v>
      </c>
      <c r="H64" s="53"/>
      <c r="I64" s="55">
        <f t="shared" si="4"/>
        <v>143569.29999999999</v>
      </c>
      <c r="J64" s="53"/>
      <c r="K64" s="55">
        <f t="shared" si="5"/>
        <v>143569.29999999999</v>
      </c>
      <c r="L64" s="53"/>
      <c r="M64" s="55">
        <f t="shared" si="6"/>
        <v>143569.29999999999</v>
      </c>
      <c r="N64" s="53"/>
      <c r="O64" s="55">
        <f t="shared" si="7"/>
        <v>143569.29999999999</v>
      </c>
      <c r="P64" s="53"/>
      <c r="Q64" s="54">
        <f t="shared" si="30"/>
        <v>143569.29999999999</v>
      </c>
      <c r="R64" s="45">
        <f>D64</f>
        <v>1286.5999999999767</v>
      </c>
      <c r="S64" s="9"/>
    </row>
    <row r="65" spans="1:19" ht="25.5" x14ac:dyDescent="0.2">
      <c r="A65" s="42" t="s">
        <v>181</v>
      </c>
      <c r="B65" s="37" t="s">
        <v>182</v>
      </c>
      <c r="C65" s="13">
        <v>304360</v>
      </c>
      <c r="D65" s="53">
        <v>-4885.5999999999767</v>
      </c>
      <c r="E65" s="55">
        <f t="shared" si="2"/>
        <v>299474.40000000002</v>
      </c>
      <c r="F65" s="53"/>
      <c r="G65" s="55">
        <f t="shared" si="3"/>
        <v>299474.40000000002</v>
      </c>
      <c r="H65" s="53"/>
      <c r="I65" s="55">
        <f t="shared" si="4"/>
        <v>299474.40000000002</v>
      </c>
      <c r="J65" s="53"/>
      <c r="K65" s="55">
        <f t="shared" si="5"/>
        <v>299474.40000000002</v>
      </c>
      <c r="L65" s="53"/>
      <c r="M65" s="55">
        <f t="shared" si="6"/>
        <v>299474.40000000002</v>
      </c>
      <c r="N65" s="53"/>
      <c r="O65" s="55">
        <f t="shared" si="7"/>
        <v>299474.40000000002</v>
      </c>
      <c r="P65" s="53"/>
      <c r="Q65" s="54">
        <f t="shared" si="30"/>
        <v>299474.40000000002</v>
      </c>
      <c r="R65" s="45">
        <f>D65</f>
        <v>-4885.5999999999767</v>
      </c>
      <c r="S65" s="9"/>
    </row>
    <row r="66" spans="1:19" ht="17.25" customHeight="1" x14ac:dyDescent="0.2">
      <c r="A66" s="42" t="s">
        <v>183</v>
      </c>
      <c r="B66" s="37" t="s">
        <v>184</v>
      </c>
      <c r="C66" s="13">
        <v>10734.5</v>
      </c>
      <c r="D66" s="53">
        <v>-238.5</v>
      </c>
      <c r="E66" s="55">
        <f t="shared" si="2"/>
        <v>10496</v>
      </c>
      <c r="F66" s="53"/>
      <c r="G66" s="55">
        <f t="shared" si="3"/>
        <v>10496</v>
      </c>
      <c r="H66" s="53"/>
      <c r="I66" s="55">
        <f t="shared" si="4"/>
        <v>10496</v>
      </c>
      <c r="J66" s="53"/>
      <c r="K66" s="55">
        <f t="shared" si="5"/>
        <v>10496</v>
      </c>
      <c r="L66" s="53"/>
      <c r="M66" s="55">
        <f t="shared" si="6"/>
        <v>10496</v>
      </c>
      <c r="N66" s="53"/>
      <c r="O66" s="55">
        <f t="shared" si="7"/>
        <v>10496</v>
      </c>
      <c r="P66" s="53"/>
      <c r="Q66" s="54">
        <f t="shared" si="30"/>
        <v>10496</v>
      </c>
      <c r="R66" s="45">
        <f>D66</f>
        <v>-238.5</v>
      </c>
      <c r="S66" s="9"/>
    </row>
    <row r="67" spans="1:19" ht="18.75" customHeight="1" x14ac:dyDescent="0.2">
      <c r="A67" s="42" t="s">
        <v>185</v>
      </c>
      <c r="B67" s="37" t="s">
        <v>186</v>
      </c>
      <c r="C67" s="13">
        <v>7722902.0999999996</v>
      </c>
      <c r="D67" s="53">
        <v>-6482.5999999996275</v>
      </c>
      <c r="E67" s="55">
        <f t="shared" si="2"/>
        <v>7716419.5</v>
      </c>
      <c r="F67" s="53"/>
      <c r="G67" s="55">
        <f t="shared" si="3"/>
        <v>7716419.5</v>
      </c>
      <c r="H67" s="53"/>
      <c r="I67" s="55">
        <f t="shared" si="4"/>
        <v>7716419.5</v>
      </c>
      <c r="J67" s="53">
        <v>218149.09999999963</v>
      </c>
      <c r="K67" s="55">
        <f t="shared" si="5"/>
        <v>7934568.5999999996</v>
      </c>
      <c r="L67" s="53"/>
      <c r="M67" s="55">
        <f t="shared" si="6"/>
        <v>7934568.5999999996</v>
      </c>
      <c r="N67" s="53"/>
      <c r="O67" s="55">
        <f t="shared" si="7"/>
        <v>7934568.5999999996</v>
      </c>
      <c r="P67" s="53">
        <v>-136818.59999999963</v>
      </c>
      <c r="Q67" s="54">
        <f t="shared" si="30"/>
        <v>7797750</v>
      </c>
      <c r="R67" s="45">
        <f>D67+J67+P67</f>
        <v>74847.900000000373</v>
      </c>
      <c r="S67" s="9"/>
    </row>
    <row r="68" spans="1:19" s="10" customFormat="1" ht="24" customHeight="1" x14ac:dyDescent="0.2">
      <c r="A68" s="43" t="s">
        <v>187</v>
      </c>
      <c r="B68" s="20" t="s">
        <v>188</v>
      </c>
      <c r="C68" s="21">
        <f>SUM(C69:C73)</f>
        <v>45192432.100000001</v>
      </c>
      <c r="D68" s="21">
        <f>SUM(D69:D73)+0.1</f>
        <v>-76069.200000000506</v>
      </c>
      <c r="E68" s="21">
        <f t="shared" ref="E68" si="31">SUM(E69:E73)+0.1</f>
        <v>45116362.900000006</v>
      </c>
      <c r="F68" s="21">
        <f>SUM(F69:F73)</f>
        <v>151525</v>
      </c>
      <c r="G68" s="21">
        <f>SUM(G69:G73)+0.1</f>
        <v>45267887.900000006</v>
      </c>
      <c r="H68" s="21">
        <f t="shared" ref="H68" si="32">SUM(H69:H73)</f>
        <v>243156.39999999898</v>
      </c>
      <c r="I68" s="21">
        <f>SUM(I69:I73)+0.1</f>
        <v>45511044.300000004</v>
      </c>
      <c r="J68" s="21">
        <f>SUM(J69:J73)-0.1</f>
        <v>1462916.8000000017</v>
      </c>
      <c r="K68" s="21">
        <f>SUM(K69:K73)</f>
        <v>46973961.099999994</v>
      </c>
      <c r="L68" s="21"/>
      <c r="M68" s="21">
        <f t="shared" ref="M68:P68" si="33">SUM(M69:M73)</f>
        <v>46973961.099999994</v>
      </c>
      <c r="N68" s="21"/>
      <c r="O68" s="21">
        <f t="shared" si="33"/>
        <v>46973961.099999994</v>
      </c>
      <c r="P68" s="21">
        <f t="shared" si="33"/>
        <v>-302393.30000000133</v>
      </c>
      <c r="Q68" s="21">
        <f>SUM(Q69:Q73)-0.1</f>
        <v>46671567.699999996</v>
      </c>
      <c r="R68" s="51">
        <f>SUM(R69:R73)-0.1</f>
        <v>1479135.5999999989</v>
      </c>
      <c r="S68" s="9"/>
    </row>
    <row r="69" spans="1:19" ht="19.5" customHeight="1" x14ac:dyDescent="0.2">
      <c r="A69" s="42" t="s">
        <v>189</v>
      </c>
      <c r="B69" s="37" t="s">
        <v>190</v>
      </c>
      <c r="C69" s="13">
        <v>190120.1</v>
      </c>
      <c r="D69" s="53"/>
      <c r="E69" s="55">
        <f t="shared" si="2"/>
        <v>190120.1</v>
      </c>
      <c r="F69" s="53"/>
      <c r="G69" s="55">
        <f t="shared" si="3"/>
        <v>190120.1</v>
      </c>
      <c r="H69" s="53"/>
      <c r="I69" s="55">
        <f t="shared" si="4"/>
        <v>190120.1</v>
      </c>
      <c r="J69" s="53"/>
      <c r="K69" s="55">
        <f t="shared" si="5"/>
        <v>190120.1</v>
      </c>
      <c r="L69" s="53"/>
      <c r="M69" s="55">
        <f t="shared" si="6"/>
        <v>190120.1</v>
      </c>
      <c r="N69" s="53"/>
      <c r="O69" s="55">
        <f t="shared" si="7"/>
        <v>190120.1</v>
      </c>
      <c r="P69" s="53">
        <v>-786.39999999999418</v>
      </c>
      <c r="Q69" s="54">
        <f>O69+P69</f>
        <v>189333.7</v>
      </c>
      <c r="R69" s="45">
        <f>P69</f>
        <v>-786.39999999999418</v>
      </c>
      <c r="S69" s="9"/>
    </row>
    <row r="70" spans="1:19" ht="20.25" customHeight="1" x14ac:dyDescent="0.2">
      <c r="A70" s="42" t="s">
        <v>191</v>
      </c>
      <c r="B70" s="37" t="s">
        <v>192</v>
      </c>
      <c r="C70" s="13">
        <v>9693537.4000000004</v>
      </c>
      <c r="D70" s="53">
        <v>5135.6999999992549</v>
      </c>
      <c r="E70" s="55">
        <f t="shared" si="2"/>
        <v>9698673.0999999996</v>
      </c>
      <c r="F70" s="53"/>
      <c r="G70" s="55">
        <f t="shared" si="3"/>
        <v>9698673.0999999996</v>
      </c>
      <c r="H70" s="53"/>
      <c r="I70" s="55">
        <f t="shared" si="4"/>
        <v>9698673.0999999996</v>
      </c>
      <c r="J70" s="53">
        <v>4547.5999999996275</v>
      </c>
      <c r="K70" s="55">
        <f t="shared" si="5"/>
        <v>9703220.6999999993</v>
      </c>
      <c r="L70" s="53"/>
      <c r="M70" s="55">
        <f t="shared" si="6"/>
        <v>9703220.6999999993</v>
      </c>
      <c r="N70" s="53"/>
      <c r="O70" s="55">
        <f t="shared" si="7"/>
        <v>9703220.6999999993</v>
      </c>
      <c r="P70" s="53"/>
      <c r="Q70" s="54">
        <f t="shared" ref="Q70:Q73" si="34">O70+P70</f>
        <v>9703220.6999999993</v>
      </c>
      <c r="R70" s="45">
        <f>D70+J70</f>
        <v>9683.2999999988824</v>
      </c>
      <c r="S70" s="9"/>
    </row>
    <row r="71" spans="1:19" ht="20.25" customHeight="1" x14ac:dyDescent="0.2">
      <c r="A71" s="42" t="s">
        <v>193</v>
      </c>
      <c r="B71" s="37" t="s">
        <v>194</v>
      </c>
      <c r="C71" s="13">
        <v>26291508</v>
      </c>
      <c r="D71" s="53"/>
      <c r="E71" s="55">
        <f t="shared" si="2"/>
        <v>26291508</v>
      </c>
      <c r="F71" s="53">
        <v>151525</v>
      </c>
      <c r="G71" s="55">
        <f t="shared" si="3"/>
        <v>26443033</v>
      </c>
      <c r="H71" s="53">
        <v>246317.69999999925</v>
      </c>
      <c r="I71" s="55">
        <f t="shared" si="4"/>
        <v>26689350.699999999</v>
      </c>
      <c r="J71" s="53">
        <v>4049.9000000022352</v>
      </c>
      <c r="K71" s="55">
        <f t="shared" si="5"/>
        <v>26693400.600000001</v>
      </c>
      <c r="L71" s="53"/>
      <c r="M71" s="55">
        <f t="shared" si="6"/>
        <v>26693400.600000001</v>
      </c>
      <c r="N71" s="53"/>
      <c r="O71" s="55">
        <f t="shared" si="7"/>
        <v>26693400.600000001</v>
      </c>
      <c r="P71" s="53">
        <v>-283122.60000000149</v>
      </c>
      <c r="Q71" s="54">
        <f t="shared" si="34"/>
        <v>26410278</v>
      </c>
      <c r="R71" s="45">
        <f>F71+H71+J71+P71</f>
        <v>118770</v>
      </c>
      <c r="S71" s="9"/>
    </row>
    <row r="72" spans="1:19" ht="20.25" customHeight="1" x14ac:dyDescent="0.2">
      <c r="A72" s="42" t="s">
        <v>195</v>
      </c>
      <c r="B72" s="37" t="s">
        <v>196</v>
      </c>
      <c r="C72" s="13">
        <v>6942076.9000000004</v>
      </c>
      <c r="D72" s="53">
        <v>-139575</v>
      </c>
      <c r="E72" s="55">
        <f t="shared" si="2"/>
        <v>6802501.9000000004</v>
      </c>
      <c r="F72" s="53"/>
      <c r="G72" s="55">
        <f t="shared" si="3"/>
        <v>6802501.9000000004</v>
      </c>
      <c r="H72" s="53">
        <v>-4499.2000000001863</v>
      </c>
      <c r="I72" s="55">
        <f t="shared" si="4"/>
        <v>6798002.7000000002</v>
      </c>
      <c r="J72" s="53">
        <v>1319830.2000000002</v>
      </c>
      <c r="K72" s="55">
        <f t="shared" si="5"/>
        <v>8117832.9000000004</v>
      </c>
      <c r="L72" s="53"/>
      <c r="M72" s="55">
        <f t="shared" si="6"/>
        <v>8117832.9000000004</v>
      </c>
      <c r="N72" s="53"/>
      <c r="O72" s="55">
        <f t="shared" si="7"/>
        <v>8117832.9000000004</v>
      </c>
      <c r="P72" s="53">
        <v>-18826</v>
      </c>
      <c r="Q72" s="54">
        <f t="shared" si="34"/>
        <v>8099006.9000000004</v>
      </c>
      <c r="R72" s="45">
        <f>D72+H72+J72+P72</f>
        <v>1156930</v>
      </c>
      <c r="S72" s="9"/>
    </row>
    <row r="73" spans="1:19" ht="18" customHeight="1" x14ac:dyDescent="0.2">
      <c r="A73" s="42" t="s">
        <v>197</v>
      </c>
      <c r="B73" s="37" t="s">
        <v>198</v>
      </c>
      <c r="C73" s="13">
        <v>2075189.7</v>
      </c>
      <c r="D73" s="53">
        <v>58370.000000000233</v>
      </c>
      <c r="E73" s="55">
        <f t="shared" ref="E73:E88" si="35">C73+D73</f>
        <v>2133559.7000000002</v>
      </c>
      <c r="F73" s="53"/>
      <c r="G73" s="55">
        <f t="shared" ref="G73:G88" si="36">E73+F73</f>
        <v>2133559.7000000002</v>
      </c>
      <c r="H73" s="53">
        <v>1337.8999999999069</v>
      </c>
      <c r="I73" s="55">
        <f t="shared" ref="I73:I88" si="37">G73+H73</f>
        <v>2134897.6</v>
      </c>
      <c r="J73" s="53">
        <v>134489.19999999972</v>
      </c>
      <c r="K73" s="55">
        <f t="shared" ref="K73:K88" si="38">I73+J73</f>
        <v>2269386.7999999998</v>
      </c>
      <c r="L73" s="53"/>
      <c r="M73" s="55">
        <f t="shared" ref="M73:M88" si="39">K73+L73</f>
        <v>2269386.7999999998</v>
      </c>
      <c r="N73" s="53"/>
      <c r="O73" s="55">
        <f t="shared" ref="O73:O88" si="40">M73+N73</f>
        <v>2269386.7999999998</v>
      </c>
      <c r="P73" s="53">
        <v>341.70000000018626</v>
      </c>
      <c r="Q73" s="54">
        <f t="shared" si="34"/>
        <v>2269728.5</v>
      </c>
      <c r="R73" s="45">
        <f>D73+H73+J73+P73</f>
        <v>194538.80000000005</v>
      </c>
      <c r="S73" s="9"/>
    </row>
    <row r="74" spans="1:19" s="10" customFormat="1" ht="18.75" customHeight="1" x14ac:dyDescent="0.2">
      <c r="A74" s="43" t="s">
        <v>199</v>
      </c>
      <c r="B74" s="20" t="s">
        <v>200</v>
      </c>
      <c r="C74" s="21">
        <f>SUM(C75:C78)</f>
        <v>2670330.1</v>
      </c>
      <c r="D74" s="21">
        <f t="shared" ref="D74:K74" si="41">SUM(D75:D78)</f>
        <v>26723.900000000023</v>
      </c>
      <c r="E74" s="21">
        <f t="shared" si="41"/>
        <v>2697054</v>
      </c>
      <c r="F74" s="21"/>
      <c r="G74" s="21">
        <f t="shared" si="41"/>
        <v>2697054</v>
      </c>
      <c r="H74" s="21">
        <f t="shared" si="41"/>
        <v>46235.800000000047</v>
      </c>
      <c r="I74" s="21">
        <f t="shared" si="41"/>
        <v>2743289.8</v>
      </c>
      <c r="J74" s="21">
        <f t="shared" si="41"/>
        <v>30000</v>
      </c>
      <c r="K74" s="21">
        <f t="shared" si="41"/>
        <v>2773289.8</v>
      </c>
      <c r="L74" s="21">
        <f>SUM(L75:L78)-0.1</f>
        <v>40416.599999999955</v>
      </c>
      <c r="M74" s="21">
        <f t="shared" ref="M74:P74" si="42">SUM(M75:M78)-0.1</f>
        <v>2813706.4</v>
      </c>
      <c r="N74" s="21"/>
      <c r="O74" s="21">
        <f t="shared" si="42"/>
        <v>2813706.4</v>
      </c>
      <c r="P74" s="21">
        <f>SUM(P75:P78)</f>
        <v>-29989</v>
      </c>
      <c r="Q74" s="21">
        <f>SUM(Q75:Q78)-0.1</f>
        <v>2783717.4</v>
      </c>
      <c r="R74" s="51">
        <f>SUM(R75:R78)-0.1</f>
        <v>113387.30000000002</v>
      </c>
      <c r="S74" s="9"/>
    </row>
    <row r="75" spans="1:19" ht="20.25" customHeight="1" x14ac:dyDescent="0.2">
      <c r="A75" s="42" t="s">
        <v>201</v>
      </c>
      <c r="B75" s="37" t="s">
        <v>202</v>
      </c>
      <c r="C75" s="13">
        <v>105073.7</v>
      </c>
      <c r="D75" s="53"/>
      <c r="E75" s="55">
        <f t="shared" si="35"/>
        <v>105073.7</v>
      </c>
      <c r="F75" s="53"/>
      <c r="G75" s="55">
        <f t="shared" si="36"/>
        <v>105073.7</v>
      </c>
      <c r="H75" s="53"/>
      <c r="I75" s="55">
        <f t="shared" si="37"/>
        <v>105073.7</v>
      </c>
      <c r="J75" s="53"/>
      <c r="K75" s="55">
        <f t="shared" si="38"/>
        <v>105073.7</v>
      </c>
      <c r="L75" s="53"/>
      <c r="M75" s="55">
        <f t="shared" si="39"/>
        <v>105073.7</v>
      </c>
      <c r="N75" s="53"/>
      <c r="O75" s="55">
        <f t="shared" si="40"/>
        <v>105073.7</v>
      </c>
      <c r="P75" s="53"/>
      <c r="Q75" s="54">
        <f>O75+P75</f>
        <v>105073.7</v>
      </c>
      <c r="R75" s="45"/>
      <c r="S75" s="9"/>
    </row>
    <row r="76" spans="1:19" ht="19.5" customHeight="1" x14ac:dyDescent="0.2">
      <c r="A76" s="42" t="s">
        <v>203</v>
      </c>
      <c r="B76" s="37" t="s">
        <v>204</v>
      </c>
      <c r="C76" s="13">
        <v>622528.6</v>
      </c>
      <c r="D76" s="53">
        <v>26723.900000000023</v>
      </c>
      <c r="E76" s="55">
        <f t="shared" si="35"/>
        <v>649252.5</v>
      </c>
      <c r="F76" s="53"/>
      <c r="G76" s="55">
        <f t="shared" si="36"/>
        <v>649252.5</v>
      </c>
      <c r="H76" s="53"/>
      <c r="I76" s="55">
        <f t="shared" si="37"/>
        <v>649252.5</v>
      </c>
      <c r="J76" s="53">
        <v>30000</v>
      </c>
      <c r="K76" s="55">
        <f t="shared" si="38"/>
        <v>679252.5</v>
      </c>
      <c r="L76" s="53">
        <v>40416.699999999953</v>
      </c>
      <c r="M76" s="55">
        <f t="shared" si="39"/>
        <v>719669.2</v>
      </c>
      <c r="N76" s="53"/>
      <c r="O76" s="55">
        <f t="shared" si="40"/>
        <v>719669.2</v>
      </c>
      <c r="P76" s="53">
        <v>-30239</v>
      </c>
      <c r="Q76" s="54">
        <f t="shared" ref="Q76:Q78" si="43">O76+P76</f>
        <v>689430.2</v>
      </c>
      <c r="R76" s="45">
        <f>D76+J76+L76+P76</f>
        <v>66901.599999999977</v>
      </c>
      <c r="S76" s="9"/>
    </row>
    <row r="77" spans="1:19" ht="19.5" customHeight="1" x14ac:dyDescent="0.2">
      <c r="A77" s="42" t="s">
        <v>205</v>
      </c>
      <c r="B77" s="37" t="s">
        <v>206</v>
      </c>
      <c r="C77" s="13">
        <v>1908500.3</v>
      </c>
      <c r="D77" s="53"/>
      <c r="E77" s="55">
        <f t="shared" si="35"/>
        <v>1908500.3</v>
      </c>
      <c r="F77" s="53"/>
      <c r="G77" s="55">
        <f t="shared" si="36"/>
        <v>1908500.3</v>
      </c>
      <c r="H77" s="53">
        <v>46235.800000000047</v>
      </c>
      <c r="I77" s="55">
        <f t="shared" si="37"/>
        <v>1954736.1</v>
      </c>
      <c r="J77" s="53"/>
      <c r="K77" s="55">
        <f t="shared" si="38"/>
        <v>1954736.1</v>
      </c>
      <c r="L77" s="53"/>
      <c r="M77" s="55">
        <f t="shared" si="39"/>
        <v>1954736.1</v>
      </c>
      <c r="N77" s="53"/>
      <c r="O77" s="55">
        <f t="shared" si="40"/>
        <v>1954736.1</v>
      </c>
      <c r="P77" s="53">
        <v>250</v>
      </c>
      <c r="Q77" s="54">
        <f t="shared" si="43"/>
        <v>1954986.1</v>
      </c>
      <c r="R77" s="45">
        <f>H77+P77</f>
        <v>46485.800000000047</v>
      </c>
      <c r="S77" s="9"/>
    </row>
    <row r="78" spans="1:19" ht="27.75" customHeight="1" x14ac:dyDescent="0.2">
      <c r="A78" s="42" t="s">
        <v>207</v>
      </c>
      <c r="B78" s="37" t="s">
        <v>208</v>
      </c>
      <c r="C78" s="13">
        <v>34227.5</v>
      </c>
      <c r="D78" s="53"/>
      <c r="E78" s="55">
        <f t="shared" si="35"/>
        <v>34227.5</v>
      </c>
      <c r="F78" s="53"/>
      <c r="G78" s="55">
        <f t="shared" si="36"/>
        <v>34227.5</v>
      </c>
      <c r="H78" s="53"/>
      <c r="I78" s="55">
        <f t="shared" si="37"/>
        <v>34227.5</v>
      </c>
      <c r="J78" s="53"/>
      <c r="K78" s="55">
        <f t="shared" si="38"/>
        <v>34227.5</v>
      </c>
      <c r="L78" s="53"/>
      <c r="M78" s="55">
        <f t="shared" si="39"/>
        <v>34227.5</v>
      </c>
      <c r="N78" s="53"/>
      <c r="O78" s="55">
        <f t="shared" si="40"/>
        <v>34227.5</v>
      </c>
      <c r="P78" s="53"/>
      <c r="Q78" s="54">
        <f t="shared" si="43"/>
        <v>34227.5</v>
      </c>
      <c r="R78" s="45"/>
      <c r="S78" s="9"/>
    </row>
    <row r="79" spans="1:19" s="10" customFormat="1" ht="21" customHeight="1" x14ac:dyDescent="0.2">
      <c r="A79" s="43" t="s">
        <v>209</v>
      </c>
      <c r="B79" s="20" t="s">
        <v>210</v>
      </c>
      <c r="C79" s="21">
        <f t="shared" ref="C79:R79" si="44">SUM(C80:C82)</f>
        <v>220924.19999999998</v>
      </c>
      <c r="D79" s="21"/>
      <c r="E79" s="21">
        <f t="shared" si="44"/>
        <v>220924.19999999998</v>
      </c>
      <c r="F79" s="21"/>
      <c r="G79" s="21">
        <f t="shared" si="44"/>
        <v>220924.19999999998</v>
      </c>
      <c r="H79" s="21">
        <f t="shared" si="44"/>
        <v>6160.7000000000116</v>
      </c>
      <c r="I79" s="21">
        <f t="shared" si="44"/>
        <v>227084.9</v>
      </c>
      <c r="J79" s="21"/>
      <c r="K79" s="21">
        <f t="shared" si="44"/>
        <v>227084.9</v>
      </c>
      <c r="L79" s="21"/>
      <c r="M79" s="21">
        <f t="shared" si="44"/>
        <v>227084.9</v>
      </c>
      <c r="N79" s="21"/>
      <c r="O79" s="21">
        <f t="shared" si="44"/>
        <v>227084.9</v>
      </c>
      <c r="P79" s="21"/>
      <c r="Q79" s="21">
        <f t="shared" si="44"/>
        <v>227084.9</v>
      </c>
      <c r="R79" s="51">
        <f t="shared" si="44"/>
        <v>6160.7000000000116</v>
      </c>
      <c r="S79" s="9"/>
    </row>
    <row r="80" spans="1:19" ht="18.75" customHeight="1" x14ac:dyDescent="0.2">
      <c r="A80" s="42" t="s">
        <v>211</v>
      </c>
      <c r="B80" s="37" t="s">
        <v>212</v>
      </c>
      <c r="C80" s="39">
        <v>77119.399999999994</v>
      </c>
      <c r="D80" s="53"/>
      <c r="E80" s="55">
        <f t="shared" si="35"/>
        <v>77119.399999999994</v>
      </c>
      <c r="F80" s="53"/>
      <c r="G80" s="55">
        <f t="shared" si="36"/>
        <v>77119.399999999994</v>
      </c>
      <c r="H80" s="53"/>
      <c r="I80" s="55">
        <f t="shared" si="37"/>
        <v>77119.399999999994</v>
      </c>
      <c r="J80" s="53"/>
      <c r="K80" s="55">
        <f t="shared" si="38"/>
        <v>77119.399999999994</v>
      </c>
      <c r="L80" s="53"/>
      <c r="M80" s="55">
        <f t="shared" si="39"/>
        <v>77119.399999999994</v>
      </c>
      <c r="N80" s="53"/>
      <c r="O80" s="55">
        <f t="shared" si="40"/>
        <v>77119.399999999994</v>
      </c>
      <c r="P80" s="53"/>
      <c r="Q80" s="54">
        <f>O80+P80</f>
        <v>77119.399999999994</v>
      </c>
      <c r="R80" s="45"/>
      <c r="S80" s="9"/>
    </row>
    <row r="81" spans="1:19" ht="21" customHeight="1" x14ac:dyDescent="0.2">
      <c r="A81" s="42" t="s">
        <v>213</v>
      </c>
      <c r="B81" s="37" t="s">
        <v>214</v>
      </c>
      <c r="C81" s="39">
        <v>22451.4</v>
      </c>
      <c r="D81" s="53"/>
      <c r="E81" s="55">
        <f t="shared" si="35"/>
        <v>22451.4</v>
      </c>
      <c r="F81" s="53"/>
      <c r="G81" s="55">
        <f t="shared" si="36"/>
        <v>22451.4</v>
      </c>
      <c r="H81" s="53"/>
      <c r="I81" s="55">
        <f t="shared" si="37"/>
        <v>22451.4</v>
      </c>
      <c r="J81" s="53"/>
      <c r="K81" s="55">
        <f t="shared" si="38"/>
        <v>22451.4</v>
      </c>
      <c r="L81" s="53"/>
      <c r="M81" s="55">
        <f t="shared" si="39"/>
        <v>22451.4</v>
      </c>
      <c r="N81" s="53"/>
      <c r="O81" s="55">
        <f t="shared" si="40"/>
        <v>22451.4</v>
      </c>
      <c r="P81" s="53"/>
      <c r="Q81" s="54">
        <f t="shared" ref="Q81:Q82" si="45">O81+P81</f>
        <v>22451.4</v>
      </c>
      <c r="R81" s="45"/>
      <c r="S81" s="9"/>
    </row>
    <row r="82" spans="1:19" ht="25.5" x14ac:dyDescent="0.2">
      <c r="A82" s="42" t="s">
        <v>215</v>
      </c>
      <c r="B82" s="37" t="s">
        <v>216</v>
      </c>
      <c r="C82" s="13">
        <v>121353.4</v>
      </c>
      <c r="D82" s="53"/>
      <c r="E82" s="55">
        <f t="shared" si="35"/>
        <v>121353.4</v>
      </c>
      <c r="F82" s="53"/>
      <c r="G82" s="55">
        <f t="shared" si="36"/>
        <v>121353.4</v>
      </c>
      <c r="H82" s="53">
        <v>6160.7000000000116</v>
      </c>
      <c r="I82" s="55">
        <f t="shared" si="37"/>
        <v>127514.1</v>
      </c>
      <c r="J82" s="53"/>
      <c r="K82" s="55">
        <f t="shared" si="38"/>
        <v>127514.1</v>
      </c>
      <c r="L82" s="53"/>
      <c r="M82" s="55">
        <f t="shared" si="39"/>
        <v>127514.1</v>
      </c>
      <c r="N82" s="53"/>
      <c r="O82" s="55">
        <f t="shared" si="40"/>
        <v>127514.1</v>
      </c>
      <c r="P82" s="53"/>
      <c r="Q82" s="54">
        <f t="shared" si="45"/>
        <v>127514.1</v>
      </c>
      <c r="R82" s="45">
        <f>H82</f>
        <v>6160.7000000000116</v>
      </c>
      <c r="S82" s="9"/>
    </row>
    <row r="83" spans="1:19" s="10" customFormat="1" ht="17.25" customHeight="1" x14ac:dyDescent="0.2">
      <c r="A83" s="43" t="s">
        <v>217</v>
      </c>
      <c r="B83" s="20" t="s">
        <v>218</v>
      </c>
      <c r="C83" s="21">
        <f>SUM(C84)</f>
        <v>3346400</v>
      </c>
      <c r="D83" s="21"/>
      <c r="E83" s="21">
        <f t="shared" ref="E83:Q83" si="46">SUM(E84)</f>
        <v>3346400</v>
      </c>
      <c r="F83" s="21">
        <f t="shared" si="46"/>
        <v>-800000</v>
      </c>
      <c r="G83" s="21">
        <f t="shared" si="46"/>
        <v>2546400</v>
      </c>
      <c r="H83" s="21"/>
      <c r="I83" s="21">
        <f t="shared" si="46"/>
        <v>2546400</v>
      </c>
      <c r="J83" s="21"/>
      <c r="K83" s="21">
        <f t="shared" si="46"/>
        <v>2546400</v>
      </c>
      <c r="L83" s="21"/>
      <c r="M83" s="21">
        <f t="shared" si="46"/>
        <v>2546400</v>
      </c>
      <c r="N83" s="21"/>
      <c r="O83" s="21">
        <f t="shared" si="46"/>
        <v>2546400</v>
      </c>
      <c r="P83" s="21">
        <f t="shared" si="46"/>
        <v>-450000</v>
      </c>
      <c r="Q83" s="21">
        <f t="shared" si="46"/>
        <v>2096400</v>
      </c>
      <c r="R83" s="51">
        <f>R84</f>
        <v>-1250000</v>
      </c>
      <c r="S83" s="9"/>
    </row>
    <row r="84" spans="1:19" ht="25.5" x14ac:dyDescent="0.2">
      <c r="A84" s="42" t="s">
        <v>219</v>
      </c>
      <c r="B84" s="37" t="s">
        <v>220</v>
      </c>
      <c r="C84" s="13">
        <v>3346400</v>
      </c>
      <c r="D84" s="53"/>
      <c r="E84" s="55">
        <f t="shared" si="35"/>
        <v>3346400</v>
      </c>
      <c r="F84" s="53">
        <v>-800000</v>
      </c>
      <c r="G84" s="55">
        <f t="shared" si="36"/>
        <v>2546400</v>
      </c>
      <c r="H84" s="53"/>
      <c r="I84" s="55">
        <f t="shared" si="37"/>
        <v>2546400</v>
      </c>
      <c r="J84" s="53"/>
      <c r="K84" s="55">
        <f t="shared" si="38"/>
        <v>2546400</v>
      </c>
      <c r="L84" s="53"/>
      <c r="M84" s="55">
        <f t="shared" si="39"/>
        <v>2546400</v>
      </c>
      <c r="N84" s="53"/>
      <c r="O84" s="55">
        <f t="shared" si="40"/>
        <v>2546400</v>
      </c>
      <c r="P84" s="53">
        <v>-450000</v>
      </c>
      <c r="Q84" s="54">
        <f>O84+P84</f>
        <v>2096400</v>
      </c>
      <c r="R84" s="45">
        <f>F84+P84</f>
        <v>-1250000</v>
      </c>
      <c r="S84" s="9"/>
    </row>
    <row r="85" spans="1:19" s="10" customFormat="1" ht="27" customHeight="1" x14ac:dyDescent="0.2">
      <c r="A85" s="43" t="s">
        <v>221</v>
      </c>
      <c r="B85" s="20" t="s">
        <v>222</v>
      </c>
      <c r="C85" s="21">
        <f t="shared" ref="C85:R85" si="47">SUM(C86:C88)</f>
        <v>11826424.699999999</v>
      </c>
      <c r="D85" s="21">
        <f t="shared" si="47"/>
        <v>11245.899999999441</v>
      </c>
      <c r="E85" s="21">
        <f t="shared" si="47"/>
        <v>11837670.6</v>
      </c>
      <c r="F85" s="21">
        <f t="shared" si="47"/>
        <v>1275000</v>
      </c>
      <c r="G85" s="21">
        <f t="shared" si="47"/>
        <v>13112670.6</v>
      </c>
      <c r="H85" s="21">
        <f t="shared" si="47"/>
        <v>1062500</v>
      </c>
      <c r="I85" s="21">
        <f t="shared" si="47"/>
        <v>14175170.6</v>
      </c>
      <c r="J85" s="21">
        <f t="shared" si="47"/>
        <v>913610.10000000079</v>
      </c>
      <c r="K85" s="21">
        <f t="shared" si="47"/>
        <v>15088780.699999999</v>
      </c>
      <c r="L85" s="21">
        <f t="shared" si="47"/>
        <v>72896.400000000373</v>
      </c>
      <c r="M85" s="21">
        <f t="shared" si="47"/>
        <v>15161677.100000001</v>
      </c>
      <c r="N85" s="21">
        <f t="shared" si="47"/>
        <v>794400</v>
      </c>
      <c r="O85" s="21">
        <f t="shared" si="47"/>
        <v>15956077.100000001</v>
      </c>
      <c r="P85" s="21">
        <f t="shared" si="47"/>
        <v>-150000</v>
      </c>
      <c r="Q85" s="21">
        <f t="shared" si="47"/>
        <v>15806077.100000001</v>
      </c>
      <c r="R85" s="51">
        <f t="shared" si="47"/>
        <v>3979652.4000000004</v>
      </c>
      <c r="S85" s="9"/>
    </row>
    <row r="86" spans="1:19" ht="38.25" x14ac:dyDescent="0.2">
      <c r="A86" s="42" t="s">
        <v>223</v>
      </c>
      <c r="B86" s="37" t="s">
        <v>224</v>
      </c>
      <c r="C86" s="13">
        <v>4945752.8</v>
      </c>
      <c r="D86" s="53"/>
      <c r="E86" s="55">
        <f t="shared" si="35"/>
        <v>4945752.8</v>
      </c>
      <c r="F86" s="53"/>
      <c r="G86" s="55">
        <f t="shared" si="36"/>
        <v>4945752.8</v>
      </c>
      <c r="H86" s="53"/>
      <c r="I86" s="55">
        <f t="shared" si="37"/>
        <v>4945752.8</v>
      </c>
      <c r="J86" s="53"/>
      <c r="K86" s="55">
        <f t="shared" si="38"/>
        <v>4945752.8</v>
      </c>
      <c r="L86" s="53"/>
      <c r="M86" s="55">
        <f t="shared" si="39"/>
        <v>4945752.8</v>
      </c>
      <c r="N86" s="53"/>
      <c r="O86" s="55">
        <f t="shared" si="40"/>
        <v>4945752.8</v>
      </c>
      <c r="P86" s="53"/>
      <c r="Q86" s="54">
        <f>O86+P86</f>
        <v>4945752.8</v>
      </c>
      <c r="R86" s="45"/>
      <c r="S86" s="9"/>
    </row>
    <row r="87" spans="1:19" ht="18" customHeight="1" x14ac:dyDescent="0.2">
      <c r="A87" s="42" t="s">
        <v>225</v>
      </c>
      <c r="B87" s="37" t="s">
        <v>226</v>
      </c>
      <c r="C87" s="13">
        <v>615276.19999999995</v>
      </c>
      <c r="D87" s="53"/>
      <c r="E87" s="55">
        <f t="shared" si="35"/>
        <v>615276.19999999995</v>
      </c>
      <c r="F87" s="53"/>
      <c r="G87" s="55">
        <f t="shared" si="36"/>
        <v>615276.19999999995</v>
      </c>
      <c r="H87" s="53"/>
      <c r="I87" s="55">
        <f t="shared" si="37"/>
        <v>615276.19999999995</v>
      </c>
      <c r="J87" s="53">
        <v>14368.300000000047</v>
      </c>
      <c r="K87" s="55">
        <f t="shared" si="38"/>
        <v>629644.5</v>
      </c>
      <c r="L87" s="53"/>
      <c r="M87" s="55">
        <f t="shared" si="39"/>
        <v>629644.5</v>
      </c>
      <c r="N87" s="53"/>
      <c r="O87" s="55">
        <f t="shared" si="40"/>
        <v>629644.5</v>
      </c>
      <c r="P87" s="53"/>
      <c r="Q87" s="54">
        <f t="shared" ref="Q87:Q88" si="48">O87+P87</f>
        <v>629644.5</v>
      </c>
      <c r="R87" s="45">
        <f>J87</f>
        <v>14368.300000000047</v>
      </c>
      <c r="S87" s="9"/>
    </row>
    <row r="88" spans="1:19" ht="20.25" customHeight="1" x14ac:dyDescent="0.2">
      <c r="A88" s="42" t="s">
        <v>227</v>
      </c>
      <c r="B88" s="37" t="s">
        <v>228</v>
      </c>
      <c r="C88" s="44">
        <v>6265395.7000000002</v>
      </c>
      <c r="D88" s="53">
        <v>11245.899999999441</v>
      </c>
      <c r="E88" s="55">
        <f t="shared" si="35"/>
        <v>6276641.5999999996</v>
      </c>
      <c r="F88" s="53">
        <v>1275000</v>
      </c>
      <c r="G88" s="55">
        <f t="shared" si="36"/>
        <v>7551641.5999999996</v>
      </c>
      <c r="H88" s="53">
        <v>1062500</v>
      </c>
      <c r="I88" s="55">
        <f t="shared" si="37"/>
        <v>8614141.5999999996</v>
      </c>
      <c r="J88" s="53">
        <v>899241.80000000075</v>
      </c>
      <c r="K88" s="55">
        <f t="shared" si="38"/>
        <v>9513383.4000000004</v>
      </c>
      <c r="L88" s="53">
        <v>72896.400000000373</v>
      </c>
      <c r="M88" s="55">
        <f t="shared" si="39"/>
        <v>9586279.8000000007</v>
      </c>
      <c r="N88" s="53">
        <v>794400</v>
      </c>
      <c r="O88" s="55">
        <f t="shared" si="40"/>
        <v>10380679.800000001</v>
      </c>
      <c r="P88" s="53">
        <v>-150000</v>
      </c>
      <c r="Q88" s="54">
        <f t="shared" si="48"/>
        <v>10230679.800000001</v>
      </c>
      <c r="R88" s="45">
        <f>D88+F88+H88+J88+L88+N88+P88</f>
        <v>3965284.1000000006</v>
      </c>
      <c r="S88" s="9"/>
    </row>
    <row r="89" spans="1:19" s="10" customFormat="1" ht="15.75" customHeight="1" thickBot="1" x14ac:dyDescent="0.25">
      <c r="A89" s="82" t="s">
        <v>229</v>
      </c>
      <c r="B89" s="83"/>
      <c r="C89" s="26">
        <f>SUM(C7+C18+C21+C26+C37+C43+C48+C57+C60+C68+C74+C79+C83+C85)</f>
        <v>203758902.59999996</v>
      </c>
      <c r="D89" s="26">
        <f>SUM(D7+D18+D21+D26+D37+D43+D48+D57+D60+D68+D74+D79+D83+D85)-0.1</f>
        <v>3247831.9000000046</v>
      </c>
      <c r="E89" s="26">
        <f t="shared" ref="E89:F89" si="49">SUM(E7+E18+E21+E26+E37+E43+E48+E57+E60+E68+E74+E79+E83+E85)-0.1</f>
        <v>207006734.5</v>
      </c>
      <c r="F89" s="26">
        <f t="shared" si="49"/>
        <v>554093.69999999518</v>
      </c>
      <c r="G89" s="26">
        <f>SUM(G7+G18+G21+G26+G37+G43+G48+G57+G60+G68+G74+G79+G83+G85)-0.2</f>
        <v>207560828.19999999</v>
      </c>
      <c r="H89" s="26">
        <f t="shared" ref="H89:I89" si="50">SUM(H7+H18+H21+H26+H37+H43+H48+H57+H60+H68+H74+H79+H83+H85)-0.2</f>
        <v>3316469.200000003</v>
      </c>
      <c r="I89" s="26">
        <f t="shared" si="50"/>
        <v>210877297.60000005</v>
      </c>
      <c r="J89" s="26">
        <f>SUM(J7+J18+J21+J26+J37+J43+J48+J57+J60+J68+J74+J79+J83+J85)+0.2</f>
        <v>7642185.0000000065</v>
      </c>
      <c r="K89" s="26">
        <f>SUM(K7+K18+K21+K26+K37+K43+K48+K57+K60+K68+K74+K79+K83+K85)+0.2</f>
        <v>218519482.79999995</v>
      </c>
      <c r="L89" s="26">
        <f>SUM(L7+L18+L21+L26+L37+L43+L48+L57+L60+L68+L74+L79+L83+L85)-0.3</f>
        <v>5817524.4999999925</v>
      </c>
      <c r="M89" s="26">
        <f>SUM(M7+M18+M21+M26+M37+M43+M48+M57+M60+M68+M74+M79+M83+M85)-0.1</f>
        <v>224337007.29999998</v>
      </c>
      <c r="N89" s="26"/>
      <c r="O89" s="26">
        <f t="shared" ref="N89:P89" si="51">SUM(O7+O18+O21+O26+O37+O43+O48+O57+O60+O68+O74+O79+O83+O85)-0.1</f>
        <v>224337007.30000001</v>
      </c>
      <c r="P89" s="26">
        <f t="shared" si="51"/>
        <v>-2072866.5000000005</v>
      </c>
      <c r="Q89" s="26">
        <f>SUM(Q7+Q18+Q21+Q26+Q37+Q43+Q48+Q57+Q60+Q68+Q74+Q79+Q83+Q85)</f>
        <v>222270840.79999998</v>
      </c>
      <c r="R89" s="52">
        <f>SUM(R7+R18+R21+R26+R37+R43+R48+R57+R60+R68+R74+R79+R83+R85)</f>
        <v>18511938.200000003</v>
      </c>
      <c r="S89" s="9"/>
    </row>
    <row r="90" spans="1:19" x14ac:dyDescent="0.2">
      <c r="Q90" s="22"/>
    </row>
    <row r="91" spans="1:19" x14ac:dyDescent="0.2">
      <c r="Q91" s="22"/>
    </row>
    <row r="92" spans="1:19" x14ac:dyDescent="0.2">
      <c r="C92" s="28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22"/>
      <c r="R92" s="22"/>
      <c r="S92" s="22"/>
    </row>
    <row r="93" spans="1:19" x14ac:dyDescent="0.2"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22"/>
    </row>
    <row r="94" spans="1:19" x14ac:dyDescent="0.2"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22"/>
    </row>
    <row r="95" spans="1:19" x14ac:dyDescent="0.2">
      <c r="Q95" s="22"/>
    </row>
    <row r="96" spans="1:19" x14ac:dyDescent="0.2">
      <c r="Q96" s="22"/>
      <c r="R96" s="22"/>
    </row>
    <row r="97" spans="4:18" x14ac:dyDescent="0.2">
      <c r="Q97" s="22"/>
      <c r="R97" s="22"/>
    </row>
    <row r="98" spans="4:18" x14ac:dyDescent="0.2"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22"/>
    </row>
    <row r="99" spans="4:18" x14ac:dyDescent="0.2">
      <c r="Q99" s="22"/>
    </row>
  </sheetData>
  <mergeCells count="14">
    <mergeCell ref="A89:B89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0.19685039370078741" right="0.19685039370078741" top="0.19685039370078741" bottom="0.19685039370078741" header="0" footer="0"/>
  <pageSetup paperSize="9" scale="55" fitToHeight="0" orientation="landscape" r:id="rId1"/>
  <rowBreaks count="1" manualBreakCount="1">
    <brk id="8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2026-05-21T11:36:36Z</cp:lastPrinted>
  <dcterms:created xsi:type="dcterms:W3CDTF">2021-01-28T12:39:41Z</dcterms:created>
  <dcterms:modified xsi:type="dcterms:W3CDTF">2026-06-29T07:52:32Z</dcterms:modified>
</cp:coreProperties>
</file>