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25" yWindow="60" windowWidth="15195" windowHeight="1005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'!$A$1:$V$43</definedName>
    <definedName name="_xlnm.Print_Area" localSheetId="1">РАСХОДЫ!$A$1:$V$90</definedName>
  </definedNames>
  <calcPr calcId="144525"/>
</workbook>
</file>

<file path=xl/calcChain.xml><?xml version="1.0" encoding="utf-8"?>
<calcChain xmlns="http://schemas.openxmlformats.org/spreadsheetml/2006/main">
  <c r="V68" i="2" l="1"/>
  <c r="V60" i="2"/>
  <c r="V43" i="2"/>
  <c r="V37" i="2"/>
  <c r="V26" i="2"/>
  <c r="V7" i="2"/>
  <c r="U86" i="2"/>
  <c r="V89" i="2"/>
  <c r="V87" i="2"/>
  <c r="U84" i="2"/>
  <c r="V84" i="2"/>
  <c r="V85" i="2"/>
  <c r="U80" i="2"/>
  <c r="V83" i="2"/>
  <c r="V82" i="2"/>
  <c r="V81" i="2"/>
  <c r="V78" i="2"/>
  <c r="V77" i="2"/>
  <c r="V76" i="2"/>
  <c r="T68" i="2"/>
  <c r="U68" i="2"/>
  <c r="V74" i="2"/>
  <c r="V72" i="2"/>
  <c r="V71" i="2"/>
  <c r="V70" i="2"/>
  <c r="V69" i="2"/>
  <c r="T60" i="2"/>
  <c r="U60" i="2"/>
  <c r="V67" i="2"/>
  <c r="V65" i="2"/>
  <c r="V62" i="2"/>
  <c r="V61" i="2"/>
  <c r="V59" i="2"/>
  <c r="V58" i="2"/>
  <c r="T57" i="2"/>
  <c r="T48" i="2"/>
  <c r="V56" i="2"/>
  <c r="V54" i="2"/>
  <c r="V53" i="2"/>
  <c r="V52" i="2"/>
  <c r="V51" i="2"/>
  <c r="V50" i="2"/>
  <c r="V49" i="2"/>
  <c r="T43" i="2"/>
  <c r="U43" i="2"/>
  <c r="V47" i="2"/>
  <c r="V45" i="2"/>
  <c r="T37" i="2"/>
  <c r="U37" i="2"/>
  <c r="V39" i="2"/>
  <c r="V38" i="2"/>
  <c r="T7" i="2"/>
  <c r="T26" i="2"/>
  <c r="U26" i="2"/>
  <c r="V36" i="2"/>
  <c r="V32" i="2"/>
  <c r="V31" i="2"/>
  <c r="V29" i="2"/>
  <c r="V27" i="2"/>
  <c r="V24" i="2"/>
  <c r="V23" i="2"/>
  <c r="T21" i="2"/>
  <c r="U18" i="2"/>
  <c r="V17" i="2"/>
  <c r="U7" i="2"/>
  <c r="V15" i="2"/>
  <c r="V13" i="2"/>
  <c r="V11" i="2"/>
  <c r="V8" i="2"/>
  <c r="U9" i="2" l="1"/>
  <c r="U10" i="2"/>
  <c r="U11" i="2"/>
  <c r="U12" i="2"/>
  <c r="U13" i="2"/>
  <c r="U14" i="2"/>
  <c r="U15" i="2"/>
  <c r="U16" i="2"/>
  <c r="U17" i="2"/>
  <c r="U19" i="2"/>
  <c r="U22" i="2"/>
  <c r="U23" i="2"/>
  <c r="U21" i="2" s="1"/>
  <c r="U24" i="2"/>
  <c r="U25" i="2"/>
  <c r="U27" i="2"/>
  <c r="U28" i="2"/>
  <c r="U29" i="2"/>
  <c r="U30" i="2"/>
  <c r="U31" i="2"/>
  <c r="U32" i="2"/>
  <c r="U33" i="2"/>
  <c r="U34" i="2"/>
  <c r="U35" i="2"/>
  <c r="U36" i="2"/>
  <c r="U38" i="2"/>
  <c r="U39" i="2"/>
  <c r="U40" i="2"/>
  <c r="U42" i="2"/>
  <c r="U44" i="2"/>
  <c r="U45" i="2"/>
  <c r="U46" i="2"/>
  <c r="U47" i="2"/>
  <c r="U49" i="2"/>
  <c r="U50" i="2"/>
  <c r="U51" i="2"/>
  <c r="U52" i="2"/>
  <c r="U53" i="2"/>
  <c r="U54" i="2"/>
  <c r="U55" i="2"/>
  <c r="U56" i="2"/>
  <c r="U58" i="2"/>
  <c r="U59" i="2"/>
  <c r="U61" i="2"/>
  <c r="U62" i="2"/>
  <c r="U63" i="2"/>
  <c r="U64" i="2"/>
  <c r="U65" i="2"/>
  <c r="U66" i="2"/>
  <c r="U67" i="2"/>
  <c r="U69" i="2"/>
  <c r="U70" i="2"/>
  <c r="U71" i="2"/>
  <c r="U72" i="2"/>
  <c r="U73" i="2"/>
  <c r="U74" i="2"/>
  <c r="U76" i="2"/>
  <c r="U77" i="2"/>
  <c r="U78" i="2"/>
  <c r="U79" i="2"/>
  <c r="U75" i="2" s="1"/>
  <c r="U81" i="2"/>
  <c r="U82" i="2"/>
  <c r="U83" i="2"/>
  <c r="U85" i="2"/>
  <c r="U87" i="2"/>
  <c r="U88" i="2"/>
  <c r="U89" i="2"/>
  <c r="U8" i="2"/>
  <c r="S90" i="2"/>
  <c r="S86" i="2"/>
  <c r="T86" i="2"/>
  <c r="S84" i="2"/>
  <c r="T84" i="2"/>
  <c r="S80" i="2"/>
  <c r="S75" i="2"/>
  <c r="T75" i="2"/>
  <c r="S68" i="2"/>
  <c r="S60" i="2"/>
  <c r="S57" i="2"/>
  <c r="S48" i="2"/>
  <c r="S43" i="2"/>
  <c r="S37" i="2"/>
  <c r="S26" i="2"/>
  <c r="S21" i="2"/>
  <c r="S18" i="2"/>
  <c r="S7" i="2"/>
  <c r="S9" i="2"/>
  <c r="S10" i="2"/>
  <c r="S11" i="2"/>
  <c r="S12" i="2"/>
  <c r="S13" i="2"/>
  <c r="S15" i="2"/>
  <c r="S16" i="2"/>
  <c r="S17" i="2"/>
  <c r="S19" i="2"/>
  <c r="S22" i="2"/>
  <c r="S23" i="2"/>
  <c r="S24" i="2"/>
  <c r="S25" i="2"/>
  <c r="S27" i="2"/>
  <c r="S28" i="2"/>
  <c r="S29" i="2"/>
  <c r="S30" i="2"/>
  <c r="S31" i="2"/>
  <c r="S32" i="2"/>
  <c r="S33" i="2"/>
  <c r="S34" i="2"/>
  <c r="S35" i="2"/>
  <c r="S36" i="2"/>
  <c r="S38" i="2"/>
  <c r="S39" i="2"/>
  <c r="S40" i="2"/>
  <c r="S42" i="2"/>
  <c r="S45" i="2"/>
  <c r="S46" i="2"/>
  <c r="S47" i="2"/>
  <c r="S49" i="2"/>
  <c r="S50" i="2"/>
  <c r="S51" i="2"/>
  <c r="S52" i="2"/>
  <c r="S53" i="2"/>
  <c r="S54" i="2"/>
  <c r="S55" i="2"/>
  <c r="S56" i="2"/>
  <c r="S58" i="2"/>
  <c r="S59" i="2"/>
  <c r="S61" i="2"/>
  <c r="S62" i="2"/>
  <c r="S63" i="2"/>
  <c r="S64" i="2"/>
  <c r="S65" i="2"/>
  <c r="S66" i="2"/>
  <c r="S67" i="2"/>
  <c r="S69" i="2"/>
  <c r="S70" i="2"/>
  <c r="S71" i="2"/>
  <c r="S72" i="2"/>
  <c r="S73" i="2"/>
  <c r="S74" i="2"/>
  <c r="S76" i="2"/>
  <c r="S77" i="2"/>
  <c r="S78" i="2"/>
  <c r="S79" i="2"/>
  <c r="S81" i="2"/>
  <c r="S82" i="2"/>
  <c r="S83" i="2"/>
  <c r="S85" i="2"/>
  <c r="S87" i="2"/>
  <c r="S88" i="2"/>
  <c r="S89" i="2"/>
  <c r="S8" i="2"/>
  <c r="V42" i="1"/>
  <c r="V41" i="1"/>
  <c r="V40" i="1"/>
  <c r="V39" i="1"/>
  <c r="V37" i="1"/>
  <c r="V36" i="1"/>
  <c r="V35" i="1"/>
  <c r="U36" i="1"/>
  <c r="U37" i="1"/>
  <c r="V30" i="1"/>
  <c r="V28" i="1"/>
  <c r="U26" i="1"/>
  <c r="V27" i="1"/>
  <c r="V25" i="1"/>
  <c r="V21" i="1"/>
  <c r="T20" i="1"/>
  <c r="V19" i="1"/>
  <c r="V18" i="1"/>
  <c r="T17" i="1"/>
  <c r="V16" i="1"/>
  <c r="V15" i="1"/>
  <c r="V14" i="1"/>
  <c r="T13" i="1"/>
  <c r="V12" i="1"/>
  <c r="T11" i="1"/>
  <c r="U12" i="1"/>
  <c r="V9" i="1"/>
  <c r="T8" i="1"/>
  <c r="U35" i="1"/>
  <c r="U39" i="1"/>
  <c r="U40" i="1"/>
  <c r="U41" i="1"/>
  <c r="U42" i="1"/>
  <c r="U34" i="1"/>
  <c r="U25" i="1"/>
  <c r="U28" i="1"/>
  <c r="U29" i="1"/>
  <c r="U30" i="1"/>
  <c r="U31" i="1"/>
  <c r="U23" i="1"/>
  <c r="U22" i="1"/>
  <c r="U21" i="1"/>
  <c r="U19" i="1"/>
  <c r="U18" i="1"/>
  <c r="U15" i="1"/>
  <c r="U16" i="1"/>
  <c r="U14" i="1"/>
  <c r="U10" i="1"/>
  <c r="U9" i="1"/>
  <c r="S35" i="1"/>
  <c r="S36" i="1"/>
  <c r="S37" i="1"/>
  <c r="S40" i="1"/>
  <c r="S32" i="1" s="1"/>
  <c r="S43" i="1" s="1"/>
  <c r="S41" i="1"/>
  <c r="S42" i="1"/>
  <c r="S34" i="1"/>
  <c r="S33" i="1"/>
  <c r="T33" i="1"/>
  <c r="T32" i="1" s="1"/>
  <c r="S25" i="1"/>
  <c r="S26" i="1"/>
  <c r="S27" i="1"/>
  <c r="S29" i="1"/>
  <c r="S30" i="1"/>
  <c r="S31" i="1"/>
  <c r="S23" i="1"/>
  <c r="S22" i="1"/>
  <c r="S21" i="1"/>
  <c r="S20" i="1"/>
  <c r="S19" i="1"/>
  <c r="S18" i="1"/>
  <c r="S17" i="1"/>
  <c r="S15" i="1"/>
  <c r="S16" i="1"/>
  <c r="S14" i="1"/>
  <c r="S13" i="1"/>
  <c r="S12" i="1"/>
  <c r="S11" i="1"/>
  <c r="S10" i="1"/>
  <c r="S9" i="1"/>
  <c r="S8" i="1"/>
  <c r="T90" i="2" l="1"/>
  <c r="U57" i="2"/>
  <c r="U48" i="2"/>
  <c r="V26" i="1"/>
  <c r="T7" i="1"/>
  <c r="T43" i="1" s="1"/>
  <c r="U27" i="1"/>
  <c r="S7" i="1"/>
  <c r="R26" i="2" l="1"/>
  <c r="R37" i="2"/>
  <c r="R43" i="2"/>
  <c r="R48" i="2"/>
  <c r="R60" i="2"/>
  <c r="R68" i="2"/>
  <c r="R75" i="2"/>
  <c r="R86" i="2"/>
  <c r="Q84" i="2"/>
  <c r="Q86" i="2"/>
  <c r="Q80" i="2"/>
  <c r="Q75" i="2"/>
  <c r="Q68" i="2"/>
  <c r="Q60" i="2"/>
  <c r="Q57" i="2"/>
  <c r="Q48" i="2"/>
  <c r="Q43" i="2"/>
  <c r="Q37" i="2"/>
  <c r="Q26" i="2"/>
  <c r="R7" i="2"/>
  <c r="Q18" i="2"/>
  <c r="Q21" i="2"/>
  <c r="Q7" i="2"/>
  <c r="Q9" i="2"/>
  <c r="Q10" i="2"/>
  <c r="Q11" i="2"/>
  <c r="Q12" i="2"/>
  <c r="Q13" i="2"/>
  <c r="Q15" i="2"/>
  <c r="Q16" i="2"/>
  <c r="Q17" i="2"/>
  <c r="Q19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6" i="2"/>
  <c r="Q58" i="2"/>
  <c r="Q59" i="2"/>
  <c r="Q61" i="2"/>
  <c r="Q62" i="2"/>
  <c r="Q63" i="2"/>
  <c r="Q64" i="2"/>
  <c r="Q65" i="2"/>
  <c r="Q66" i="2"/>
  <c r="Q67" i="2"/>
  <c r="Q69" i="2"/>
  <c r="Q70" i="2"/>
  <c r="Q71" i="2"/>
  <c r="Q72" i="2"/>
  <c r="Q73" i="2"/>
  <c r="Q74" i="2"/>
  <c r="Q76" i="2"/>
  <c r="Q77" i="2"/>
  <c r="Q78" i="2"/>
  <c r="Q79" i="2"/>
  <c r="Q81" i="2"/>
  <c r="Q82" i="2"/>
  <c r="Q83" i="2"/>
  <c r="Q85" i="2"/>
  <c r="Q87" i="2"/>
  <c r="Q88" i="2"/>
  <c r="Q89" i="2"/>
  <c r="Q8" i="2"/>
  <c r="R32" i="1"/>
  <c r="Q7" i="1"/>
  <c r="R43" i="1"/>
  <c r="Q35" i="1"/>
  <c r="Q36" i="1"/>
  <c r="Q37" i="1"/>
  <c r="Q40" i="1"/>
  <c r="Q41" i="1"/>
  <c r="Q42" i="1"/>
  <c r="Q34" i="1"/>
  <c r="Q33" i="1"/>
  <c r="R33" i="1"/>
  <c r="Q32" i="1"/>
  <c r="Q25" i="1"/>
  <c r="Q26" i="1"/>
  <c r="Q27" i="1"/>
  <c r="Q29" i="1"/>
  <c r="Q30" i="1"/>
  <c r="Q31" i="1"/>
  <c r="Q23" i="1"/>
  <c r="Q22" i="1"/>
  <c r="Q21" i="1"/>
  <c r="Q20" i="1"/>
  <c r="Q19" i="1"/>
  <c r="Q18" i="1"/>
  <c r="Q17" i="1"/>
  <c r="Q15" i="1"/>
  <c r="Q16" i="1"/>
  <c r="Q14" i="1"/>
  <c r="Q13" i="1"/>
  <c r="Q12" i="1"/>
  <c r="Q11" i="1"/>
  <c r="Q10" i="1"/>
  <c r="Q9" i="1"/>
  <c r="Q8" i="1"/>
  <c r="U90" i="2" l="1"/>
  <c r="R90" i="2"/>
  <c r="Q90" i="2"/>
  <c r="Q43" i="1"/>
  <c r="P43" i="1"/>
  <c r="P33" i="1"/>
  <c r="P32" i="1"/>
  <c r="P7" i="1"/>
  <c r="O7" i="1"/>
  <c r="O43" i="1" s="1"/>
  <c r="O35" i="1"/>
  <c r="O36" i="1"/>
  <c r="O37" i="1"/>
  <c r="O40" i="1"/>
  <c r="O41" i="1"/>
  <c r="O42" i="1"/>
  <c r="O34" i="1"/>
  <c r="O33" i="1" s="1"/>
  <c r="O25" i="1"/>
  <c r="O26" i="1"/>
  <c r="O27" i="1"/>
  <c r="O29" i="1"/>
  <c r="O30" i="1"/>
  <c r="O31" i="1"/>
  <c r="O23" i="1"/>
  <c r="O22" i="1"/>
  <c r="O21" i="1"/>
  <c r="O20" i="1"/>
  <c r="O19" i="1"/>
  <c r="O18" i="1"/>
  <c r="O17" i="1"/>
  <c r="O15" i="1"/>
  <c r="O16" i="1"/>
  <c r="O14" i="1"/>
  <c r="O13" i="1"/>
  <c r="O12" i="1"/>
  <c r="O11" i="1"/>
  <c r="O10" i="1"/>
  <c r="O9" i="1"/>
  <c r="O8" i="1"/>
  <c r="V18" i="2"/>
  <c r="P86" i="2"/>
  <c r="P60" i="2"/>
  <c r="P48" i="2"/>
  <c r="P57" i="2"/>
  <c r="P43" i="2"/>
  <c r="V42" i="2"/>
  <c r="P37" i="2"/>
  <c r="P26" i="2"/>
  <c r="V35" i="2"/>
  <c r="V34" i="2"/>
  <c r="V33" i="2"/>
  <c r="V19" i="2"/>
  <c r="P7" i="2"/>
  <c r="O86" i="2"/>
  <c r="O84" i="2"/>
  <c r="O80" i="2"/>
  <c r="O75" i="2"/>
  <c r="O68" i="2"/>
  <c r="O60" i="2"/>
  <c r="O57" i="2"/>
  <c r="O48" i="2"/>
  <c r="O43" i="2"/>
  <c r="O26" i="2"/>
  <c r="O37" i="2"/>
  <c r="O21" i="2"/>
  <c r="O18" i="2"/>
  <c r="P18" i="2"/>
  <c r="O9" i="2"/>
  <c r="O10" i="2"/>
  <c r="O11" i="2"/>
  <c r="O12" i="2"/>
  <c r="O13" i="2"/>
  <c r="O7" i="2"/>
  <c r="O15" i="2"/>
  <c r="O16" i="2"/>
  <c r="O17" i="2"/>
  <c r="O19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4" i="2"/>
  <c r="O76" i="2"/>
  <c r="O77" i="2"/>
  <c r="O78" i="2"/>
  <c r="O79" i="2"/>
  <c r="O81" i="2"/>
  <c r="O82" i="2"/>
  <c r="O83" i="2"/>
  <c r="O85" i="2"/>
  <c r="O87" i="2"/>
  <c r="O88" i="2"/>
  <c r="O89" i="2"/>
  <c r="O8" i="2"/>
  <c r="O90" i="2" l="1"/>
  <c r="O32" i="1"/>
  <c r="P68" i="2"/>
  <c r="P90" i="2"/>
  <c r="V75" i="2"/>
  <c r="N75" i="2"/>
  <c r="M68" i="2"/>
  <c r="V73" i="2"/>
  <c r="V63" i="2"/>
  <c r="N60" i="2"/>
  <c r="N48" i="2"/>
  <c r="N26" i="2"/>
  <c r="N7" i="2"/>
  <c r="V12" i="2"/>
  <c r="M86" i="2"/>
  <c r="N86" i="2"/>
  <c r="M84" i="2"/>
  <c r="M80" i="2"/>
  <c r="N80" i="2"/>
  <c r="M75" i="2"/>
  <c r="N68" i="2"/>
  <c r="N57" i="2"/>
  <c r="N43" i="2"/>
  <c r="N37" i="2"/>
  <c r="N21" i="2"/>
  <c r="M76" i="2"/>
  <c r="M77" i="2"/>
  <c r="M78" i="2"/>
  <c r="M79" i="2"/>
  <c r="M81" i="2"/>
  <c r="M82" i="2"/>
  <c r="M83" i="2"/>
  <c r="M85" i="2"/>
  <c r="M87" i="2"/>
  <c r="M88" i="2"/>
  <c r="M89" i="2"/>
  <c r="M8" i="2"/>
  <c r="N7" i="1"/>
  <c r="V20" i="1"/>
  <c r="N20" i="1"/>
  <c r="N33" i="1"/>
  <c r="N32" i="1" s="1"/>
  <c r="V23" i="1"/>
  <c r="V17" i="1"/>
  <c r="N17" i="1"/>
  <c r="V13" i="1"/>
  <c r="N13" i="1"/>
  <c r="U13" i="1"/>
  <c r="M13" i="1"/>
  <c r="K13" i="1"/>
  <c r="I13" i="1"/>
  <c r="G13" i="1"/>
  <c r="E13" i="1"/>
  <c r="C13" i="1"/>
  <c r="V11" i="1"/>
  <c r="N11" i="1"/>
  <c r="V8" i="1"/>
  <c r="N8" i="1"/>
  <c r="V10" i="1"/>
  <c r="M35" i="1"/>
  <c r="M36" i="1"/>
  <c r="M37" i="1"/>
  <c r="M33" i="1" s="1"/>
  <c r="M32" i="1" s="1"/>
  <c r="M40" i="1"/>
  <c r="M41" i="1"/>
  <c r="M42" i="1"/>
  <c r="M34" i="1"/>
  <c r="M25" i="1"/>
  <c r="M26" i="1"/>
  <c r="M27" i="1"/>
  <c r="M29" i="1"/>
  <c r="M30" i="1"/>
  <c r="M31" i="1"/>
  <c r="M23" i="1"/>
  <c r="M22" i="1"/>
  <c r="M20" i="1" s="1"/>
  <c r="M21" i="1"/>
  <c r="M19" i="1"/>
  <c r="M18" i="1"/>
  <c r="M17" i="1"/>
  <c r="M15" i="1"/>
  <c r="M14" i="1"/>
  <c r="M12" i="1"/>
  <c r="M11" i="1"/>
  <c r="M10" i="1"/>
  <c r="M9" i="1"/>
  <c r="M8" i="1"/>
  <c r="V7" i="1" l="1"/>
  <c r="N90" i="2"/>
  <c r="N43" i="1"/>
  <c r="M7" i="1"/>
  <c r="M43" i="1" s="1"/>
  <c r="L86" i="2"/>
  <c r="L68" i="2"/>
  <c r="L48" i="2"/>
  <c r="L57" i="2"/>
  <c r="L37" i="2"/>
  <c r="K86" i="2"/>
  <c r="K84" i="2"/>
  <c r="K80" i="2"/>
  <c r="K75" i="2"/>
  <c r="L26" i="2"/>
  <c r="K55" i="2"/>
  <c r="M55" i="2" s="1"/>
  <c r="K76" i="2"/>
  <c r="K77" i="2"/>
  <c r="K78" i="2"/>
  <c r="K79" i="2"/>
  <c r="K81" i="2"/>
  <c r="K82" i="2"/>
  <c r="K83" i="2"/>
  <c r="K85" i="2"/>
  <c r="K87" i="2"/>
  <c r="K88" i="2"/>
  <c r="K89" i="2"/>
  <c r="K8" i="2"/>
  <c r="K35" i="1"/>
  <c r="K36" i="1"/>
  <c r="K37" i="1"/>
  <c r="K40" i="1"/>
  <c r="K41" i="1"/>
  <c r="K42" i="1"/>
  <c r="K34" i="1"/>
  <c r="K33" i="1"/>
  <c r="K32" i="1"/>
  <c r="K25" i="1"/>
  <c r="K26" i="1"/>
  <c r="K27" i="1"/>
  <c r="K29" i="1"/>
  <c r="K30" i="1"/>
  <c r="K31" i="1"/>
  <c r="K23" i="1"/>
  <c r="K22" i="1"/>
  <c r="K20" i="1" s="1"/>
  <c r="K21" i="1"/>
  <c r="K19" i="1"/>
  <c r="K18" i="1"/>
  <c r="K17" i="1"/>
  <c r="K15" i="1"/>
  <c r="K14" i="1"/>
  <c r="K12" i="1"/>
  <c r="K11" i="1"/>
  <c r="K10" i="1"/>
  <c r="K9" i="1"/>
  <c r="K8" i="1"/>
  <c r="L60" i="2" l="1"/>
  <c r="L7" i="2"/>
  <c r="L90" i="2" s="1"/>
  <c r="K7" i="1"/>
  <c r="K43" i="1" s="1"/>
  <c r="V48" i="2"/>
  <c r="J60" i="2"/>
  <c r="V55" i="2"/>
  <c r="J37" i="2"/>
  <c r="J7" i="2"/>
  <c r="J86" i="2"/>
  <c r="I84" i="2"/>
  <c r="J80" i="2"/>
  <c r="J68" i="2"/>
  <c r="J57" i="2"/>
  <c r="J26" i="2"/>
  <c r="J21" i="2"/>
  <c r="I76" i="2"/>
  <c r="I75" i="2" s="1"/>
  <c r="I77" i="2"/>
  <c r="I78" i="2"/>
  <c r="I79" i="2"/>
  <c r="I81" i="2"/>
  <c r="I82" i="2"/>
  <c r="I83" i="2"/>
  <c r="I85" i="2"/>
  <c r="I87" i="2"/>
  <c r="I88" i="2"/>
  <c r="I89" i="2"/>
  <c r="I8" i="2"/>
  <c r="J43" i="1"/>
  <c r="J33" i="1"/>
  <c r="I7" i="1"/>
  <c r="I43" i="1" s="1"/>
  <c r="I35" i="1"/>
  <c r="I36" i="1"/>
  <c r="I37" i="1"/>
  <c r="I40" i="1"/>
  <c r="I32" i="1" s="1"/>
  <c r="I41" i="1"/>
  <c r="I42" i="1"/>
  <c r="I34" i="1"/>
  <c r="I33" i="1"/>
  <c r="J32" i="1"/>
  <c r="I25" i="1"/>
  <c r="I26" i="1"/>
  <c r="I27" i="1"/>
  <c r="I29" i="1"/>
  <c r="I30" i="1"/>
  <c r="I31" i="1"/>
  <c r="I23" i="1"/>
  <c r="I22" i="1"/>
  <c r="I21" i="1"/>
  <c r="I20" i="1"/>
  <c r="I19" i="1"/>
  <c r="I18" i="1"/>
  <c r="I17" i="1"/>
  <c r="I15" i="1"/>
  <c r="I14" i="1"/>
  <c r="I12" i="1"/>
  <c r="I11" i="1"/>
  <c r="I10" i="1"/>
  <c r="I9" i="1"/>
  <c r="I8" i="1"/>
  <c r="J75" i="2" l="1"/>
  <c r="I86" i="2"/>
  <c r="I80" i="2"/>
  <c r="V80" i="2"/>
  <c r="G80" i="2"/>
  <c r="H75" i="2"/>
  <c r="H68" i="2"/>
  <c r="V22" i="2"/>
  <c r="G86" i="2"/>
  <c r="H86" i="2"/>
  <c r="G84" i="2"/>
  <c r="H80" i="2"/>
  <c r="G75" i="2"/>
  <c r="H57" i="2"/>
  <c r="H43" i="2"/>
  <c r="H37" i="2"/>
  <c r="H26" i="2"/>
  <c r="H21" i="2"/>
  <c r="H7" i="2"/>
  <c r="G76" i="2"/>
  <c r="G77" i="2"/>
  <c r="G78" i="2"/>
  <c r="G79" i="2"/>
  <c r="G81" i="2"/>
  <c r="G82" i="2"/>
  <c r="G83" i="2"/>
  <c r="G85" i="2"/>
  <c r="G87" i="2"/>
  <c r="G88" i="2"/>
  <c r="G89" i="2"/>
  <c r="G8" i="2"/>
  <c r="V33" i="1"/>
  <c r="H33" i="1"/>
  <c r="H32" i="1" s="1"/>
  <c r="H43" i="1" s="1"/>
  <c r="G35" i="1"/>
  <c r="G36" i="1"/>
  <c r="G37" i="1"/>
  <c r="G40" i="1"/>
  <c r="G41" i="1"/>
  <c r="G42" i="1"/>
  <c r="G34" i="1"/>
  <c r="G33" i="1"/>
  <c r="G32" i="1" s="1"/>
  <c r="G25" i="1"/>
  <c r="G26" i="1"/>
  <c r="G27" i="1"/>
  <c r="G29" i="1"/>
  <c r="G30" i="1"/>
  <c r="G31" i="1"/>
  <c r="G23" i="1"/>
  <c r="G22" i="1"/>
  <c r="G21" i="1"/>
  <c r="G20" i="1"/>
  <c r="G19" i="1"/>
  <c r="G18" i="1"/>
  <c r="G17" i="1"/>
  <c r="G15" i="1"/>
  <c r="G14" i="1"/>
  <c r="G12" i="1"/>
  <c r="G11" i="1"/>
  <c r="G10" i="1"/>
  <c r="G9" i="1"/>
  <c r="G8" i="1"/>
  <c r="H60" i="2" l="1"/>
  <c r="H48" i="2"/>
  <c r="H90" i="2"/>
  <c r="G7" i="1"/>
  <c r="G43" i="1" s="1"/>
  <c r="F68" i="2"/>
  <c r="F60" i="2"/>
  <c r="F26" i="2"/>
  <c r="F48" i="2"/>
  <c r="E86" i="2"/>
  <c r="F86" i="2"/>
  <c r="E84" i="2"/>
  <c r="E80" i="2"/>
  <c r="E75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E22" i="2"/>
  <c r="G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6" i="2"/>
  <c r="G56" i="2" s="1"/>
  <c r="I56" i="2" s="1"/>
  <c r="K56" i="2" s="1"/>
  <c r="M56" i="2" s="1"/>
  <c r="E58" i="2"/>
  <c r="G58" i="2" s="1"/>
  <c r="E59" i="2"/>
  <c r="G59" i="2" s="1"/>
  <c r="I59" i="2" s="1"/>
  <c r="K59" i="2" s="1"/>
  <c r="M59" i="2" s="1"/>
  <c r="E61" i="2"/>
  <c r="G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4" i="2"/>
  <c r="G74" i="2" s="1"/>
  <c r="I74" i="2" s="1"/>
  <c r="K74" i="2" s="1"/>
  <c r="M74" i="2" s="1"/>
  <c r="E76" i="2"/>
  <c r="E77" i="2"/>
  <c r="E78" i="2"/>
  <c r="E79" i="2"/>
  <c r="E81" i="2"/>
  <c r="E82" i="2"/>
  <c r="E83" i="2"/>
  <c r="E85" i="2"/>
  <c r="E87" i="2"/>
  <c r="E88" i="2"/>
  <c r="E89" i="2"/>
  <c r="E8" i="2"/>
  <c r="V32" i="1"/>
  <c r="V43" i="1" s="1"/>
  <c r="E35" i="1"/>
  <c r="E36" i="1"/>
  <c r="E37" i="1"/>
  <c r="E40" i="1"/>
  <c r="E34" i="1"/>
  <c r="E33" i="1"/>
  <c r="E32" i="1"/>
  <c r="F32" i="1"/>
  <c r="F43" i="1" s="1"/>
  <c r="E25" i="1"/>
  <c r="E26" i="1"/>
  <c r="E27" i="1"/>
  <c r="E29" i="1"/>
  <c r="E30" i="1"/>
  <c r="E31" i="1"/>
  <c r="E23" i="1"/>
  <c r="E22" i="1"/>
  <c r="E21" i="1"/>
  <c r="E20" i="1"/>
  <c r="E19" i="1"/>
  <c r="E18" i="1"/>
  <c r="E17" i="1"/>
  <c r="E15" i="1"/>
  <c r="E14" i="1"/>
  <c r="E12" i="1"/>
  <c r="E11" i="1"/>
  <c r="E10" i="1"/>
  <c r="E9" i="1"/>
  <c r="E8" i="1"/>
  <c r="I58" i="2" l="1"/>
  <c r="K58" i="2" s="1"/>
  <c r="G57" i="2"/>
  <c r="I49" i="2"/>
  <c r="G48" i="2"/>
  <c r="I9" i="2"/>
  <c r="K9" i="2" s="1"/>
  <c r="G7" i="2"/>
  <c r="E57" i="2"/>
  <c r="I38" i="2"/>
  <c r="K38" i="2" s="1"/>
  <c r="G37" i="2"/>
  <c r="I69" i="2"/>
  <c r="K69" i="2" s="1"/>
  <c r="G68" i="2"/>
  <c r="E7" i="2"/>
  <c r="E68" i="2"/>
  <c r="I61" i="2"/>
  <c r="K61" i="2" s="1"/>
  <c r="G60" i="2"/>
  <c r="I45" i="2"/>
  <c r="K45" i="2" s="1"/>
  <c r="G43" i="2"/>
  <c r="E43" i="2"/>
  <c r="I27" i="2"/>
  <c r="K27" i="2" s="1"/>
  <c r="G26" i="2"/>
  <c r="E37" i="2"/>
  <c r="E60" i="2"/>
  <c r="I22" i="2"/>
  <c r="K22" i="2" s="1"/>
  <c r="G21" i="2"/>
  <c r="I19" i="2"/>
  <c r="K19" i="2" s="1"/>
  <c r="G18" i="2"/>
  <c r="E21" i="2"/>
  <c r="F75" i="2"/>
  <c r="F90" i="2"/>
  <c r="E7" i="1"/>
  <c r="E43" i="1" s="1"/>
  <c r="D26" i="2"/>
  <c r="D48" i="2"/>
  <c r="C68" i="2"/>
  <c r="C57" i="2"/>
  <c r="C26" i="2"/>
  <c r="M22" i="2" l="1"/>
  <c r="K21" i="2"/>
  <c r="M9" i="2"/>
  <c r="K7" i="2"/>
  <c r="M45" i="2"/>
  <c r="K43" i="2"/>
  <c r="M69" i="2"/>
  <c r="K68" i="2"/>
  <c r="K49" i="2"/>
  <c r="I48" i="2"/>
  <c r="M61" i="2"/>
  <c r="K60" i="2"/>
  <c r="M38" i="2"/>
  <c r="K37" i="2"/>
  <c r="M19" i="2"/>
  <c r="K18" i="2"/>
  <c r="M27" i="2"/>
  <c r="K26" i="2"/>
  <c r="M58" i="2"/>
  <c r="K57" i="2"/>
  <c r="E90" i="2"/>
  <c r="G90" i="2"/>
  <c r="I26" i="2"/>
  <c r="I37" i="2"/>
  <c r="I43" i="2"/>
  <c r="I21" i="2"/>
  <c r="I7" i="2"/>
  <c r="I60" i="2"/>
  <c r="I68" i="2"/>
  <c r="I18" i="2"/>
  <c r="J48" i="2"/>
  <c r="J90" i="2" s="1"/>
  <c r="I57" i="2"/>
  <c r="D21" i="2"/>
  <c r="V21" i="2"/>
  <c r="C37" i="2"/>
  <c r="C7" i="2"/>
  <c r="C18" i="2"/>
  <c r="M26" i="2" l="1"/>
  <c r="M60" i="2"/>
  <c r="M43" i="2"/>
  <c r="M18" i="2"/>
  <c r="M49" i="2"/>
  <c r="K48" i="2"/>
  <c r="K90" i="2" s="1"/>
  <c r="M7" i="2"/>
  <c r="M57" i="2"/>
  <c r="M37" i="2"/>
  <c r="M21" i="2"/>
  <c r="I90" i="2"/>
  <c r="U17" i="1"/>
  <c r="C17" i="1"/>
  <c r="M48" i="2" l="1"/>
  <c r="M90" i="2" s="1"/>
  <c r="U20" i="1" l="1"/>
  <c r="U33" i="1" l="1"/>
  <c r="U32" i="1" s="1"/>
  <c r="U11" i="1" l="1"/>
  <c r="V86" i="2" l="1"/>
  <c r="D43" i="2" l="1"/>
  <c r="D68" i="2" l="1"/>
  <c r="V57" i="2"/>
  <c r="V90" i="2" s="1"/>
  <c r="D75" i="2"/>
  <c r="D57" i="2"/>
  <c r="D37" i="2"/>
  <c r="D7" i="2"/>
  <c r="D86" i="2" l="1"/>
  <c r="C86" i="2" l="1"/>
  <c r="C84" i="2"/>
  <c r="C80" i="2"/>
  <c r="C75" i="2"/>
  <c r="D60" i="2"/>
  <c r="C60" i="2"/>
  <c r="C48" i="2"/>
  <c r="C43" i="2"/>
  <c r="C21" i="2"/>
  <c r="C33" i="1"/>
  <c r="C32" i="1" s="1"/>
  <c r="C20" i="1"/>
  <c r="C11" i="1"/>
  <c r="C8" i="1"/>
  <c r="C90" i="2" l="1"/>
  <c r="C7" i="1"/>
  <c r="C43" i="1" s="1"/>
  <c r="U8" i="1" l="1"/>
  <c r="U7" i="1" s="1"/>
  <c r="U43" i="1" s="1"/>
</calcChain>
</file>

<file path=xl/sharedStrings.xml><?xml version="1.0" encoding="utf-8"?>
<sst xmlns="http://schemas.openxmlformats.org/spreadsheetml/2006/main" count="308" uniqueCount="261">
  <si>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</si>
  <si>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</si>
  <si>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</si>
  <si>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</si>
  <si>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</si>
  <si>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</si>
  <si>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</si>
  <si>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</si>
  <si>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</si>
  <si>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</si>
  <si>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</si>
  <si>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</si>
  <si>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</si>
  <si>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</si>
  <si>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</si>
  <si>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</si>
  <si>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</si>
  <si>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</si>
  <si>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</si>
  <si>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</si>
  <si>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</si>
  <si>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</si>
  <si>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</si>
  <si>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</si>
  <si>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</si>
  <si>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</si>
  <si>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</si>
  <si>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</si>
  <si>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</si>
  <si>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</si>
  <si>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</si>
  <si>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</si>
  <si>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</si>
  <si>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</si>
  <si>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</si>
  <si>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</si>
  <si>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</si>
  <si>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</si>
  <si>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</si>
  <si>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</si>
  <si>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</si>
  <si>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</si>
  <si>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</si>
  <si>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</si>
  <si>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</si>
  <si>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</si>
  <si>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</si>
  <si>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</si>
  <si>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</si>
  <si>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</si>
  <si>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</si>
  <si>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</si>
  <si>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</si>
  <si>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</si>
  <si>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</si>
  <si>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</si>
  <si>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</si>
  <si>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</si>
  <si>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</si>
  <si>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</si>
  <si>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</si>
  <si>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</si>
  <si>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</si>
  <si>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</si>
  <si>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</si>
  <si>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</si>
  <si>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</si>
  <si>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</si>
  <si>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</si>
  <si>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</si>
  <si>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</si>
  <si>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</si>
  <si>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</si>
  <si>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</si>
  <si>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</si>
  <si>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</si>
  <si>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</si>
  <si>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</si>
  <si>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</si>
  <si>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</si>
  <si>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</si>
  <si>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</si>
  <si>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</si>
  <si>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</si>
  <si>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</si>
  <si>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</si>
  <si>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</si>
  <si>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</si>
  <si>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</si>
  <si>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</si>
  <si>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</si>
  <si>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</si>
  <si>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</si>
  <si>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</si>
  <si>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</si>
  <si>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</si>
  <si>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</si>
  <si>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</si>
  <si>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</si>
  <si>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</si>
  <si>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</si>
  <si>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</si>
  <si>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</si>
  <si>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</si>
  <si>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</si>
  <si>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</si>
  <si>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</si>
  <si>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</si>
  <si>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</si>
  <si>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</si>
  <si>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</si>
  <si>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</si>
  <si>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</si>
  <si>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</si>
  <si>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</si>
  <si>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</si>
  <si>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</si>
  <si>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</si>
  <si>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</si>
  <si>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</si>
  <si>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</si>
  <si>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</si>
  <si>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</si>
  <si>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</si>
  <si>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</si>
  <si>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</si>
  <si>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</si>
  <si>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</si>
  <si>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</si>
  <si>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</si>
  <si>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</si>
  <si>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</si>
  <si>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</si>
  <si>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</si>
  <si>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</si>
  <si>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</si>
  <si>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</si>
  <si>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</si>
  <si>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</si>
  <si>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</si>
  <si>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</si>
  <si>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</si>
  <si>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</si>
  <si>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</si>
  <si>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</si>
  <si>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</si>
  <si>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</si>
  <si>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</si>
  <si>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</si>
  <si>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</si>
  <si>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</si>
  <si>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</si>
  <si>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</si>
  <si>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</si>
  <si>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</si>
  <si>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</si>
  <si>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</si>
  <si>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</si>
  <si>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</si>
  <si>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</si>
  <si>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</si>
  <si>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</si>
  <si>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</si>
  <si>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</si>
  <si>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</si>
  <si>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</si>
  <si>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</si>
  <si>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</si>
  <si>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</si>
  <si>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</si>
  <si>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</si>
  <si>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</si>
  <si>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</si>
  <si>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</si>
  <si>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</si>
  <si>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</si>
  <si>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</si>
  <si>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</si>
  <si>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</si>
  <si>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</si>
  <si>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</si>
  <si>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</si>
  <si>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</si>
  <si>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</si>
  <si>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</si>
  <si>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</si>
  <si>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</si>
  <si>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</si>
  <si>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</si>
  <si>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</si>
  <si>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</si>
  <si>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</si>
  <si>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</si>
  <si>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</si>
  <si>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</si>
  <si>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</si>
  <si>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</si>
  <si>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</si>
  <si>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</si>
  <si>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</si>
  <si>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</si>
  <si>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</si>
  <si>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</si>
  <si>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</si>
  <si>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</si>
  <si>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</si>
  <si>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</si>
  <si>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</si>
  <si>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</si>
  <si>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</si>
  <si>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</si>
  <si>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</si>
  <si>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</si>
  <si>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</si>
  <si>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</si>
  <si>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</si>
  <si>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</si>
  <si>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</si>
  <si>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</si>
  <si>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</si>
  <si>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</si>
  <si>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</si>
  <si>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</si>
  <si>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</si>
  <si>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</si>
  <si>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</si>
  <si>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</si>
  <si>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</si>
  <si>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</si>
  <si>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</si>
  <si>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</si>
  <si>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</si>
  <si>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</si>
  <si>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</si>
  <si>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</si>
  <si>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</si>
  <si>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</si>
  <si>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</si>
  <si>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</si>
  <si>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</si>
  <si>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</si>
  <si>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</si>
  <si>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</si>
  <si>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</si>
  <si>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</si>
  <si>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</si>
  <si>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</si>
  <si>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</si>
  <si>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</si>
  <si>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</si>
  <si>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</si>
  <si>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</si>
  <si>
    <t>37-ЗСО от 21.05.2025</t>
  </si>
  <si>
    <t>43-ЗСО от 26.06.2025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</si>
  <si>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</si>
  <si>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</si>
  <si>
    <t>Прикладные научные исследования в области социальной политики</t>
  </si>
  <si>
    <t>1005</t>
  </si>
  <si>
    <t>52-ЗСО от 25.07.2025</t>
  </si>
  <si>
    <t>58-ЗСО от 21.08.2025</t>
  </si>
  <si>
    <t>69-ЗСО от 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</si>
</sst>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8">
    <xf numFmtId="0" fontId="0" fillId="0" borderId="0" xfId="0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  <xf numFmtId="164" fontId="9" fillId="0" borderId="10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1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view="pageBreakPreview" zoomScale="85" zoomScaleNormal="44" zoomScaleSheetLayoutView="85" workbookViewId="0">
      <pane xSplit="2" ySplit="6" topLeftCell="F7" activePane="bottomRight" state="frozen"/>
      <selection activeCell="E5" sqref="E5"/>
      <selection pane="topRight" activeCell="E5" sqref="E5"/>
      <selection pane="bottomLeft" activeCell="E5" sqref="E5"/>
      <selection pane="bottomRight" activeCell="J9" sqref="J9"/>
    </sheetView>
  </sheetViews>
  <sheetFormatPr defaultRowHeight="12.75" x14ac:dyDescent="0.2"/>
  <cols>
    <col min="1" max="1" width="23.83203125" style="1" customWidth="1"/>
    <col min="2" max="2" width="52.6640625" style="32" customWidth="1"/>
    <col min="3" max="3" width="29.5" style="32" customWidth="1"/>
    <col min="4" max="4" width="15.6640625" style="1" customWidth="1"/>
    <col min="5" max="5" width="16.6640625" style="1" customWidth="1"/>
    <col min="6" max="20" width="16" style="1" customWidth="1"/>
    <col min="21" max="21" width="23.5" style="1" customWidth="1"/>
    <col min="22" max="22" width="14" style="1" customWidth="1"/>
    <col min="23" max="23" width="18" style="1" customWidth="1"/>
    <col min="24" max="24" width="16.5" style="1" customWidth="1"/>
    <col min="25" max="25" width="13.1640625" style="1" customWidth="1"/>
    <col min="26" max="26" width="15.83203125" style="1" bestFit="1" customWidth="1"/>
    <col min="27" max="27" width="16" style="1" bestFit="1" customWidth="1"/>
    <col min="28" max="16384" width="9.33203125" style="1"/>
  </cols>
  <sheetData>
    <row r="1" spans="1:23" ht="18.75" customHeight="1" x14ac:dyDescent="0.2">
      <c r="A1" s="67" t="s">
        <v>240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</row>
    <row r="2" spans="1:23" ht="14.25" customHeight="1" thickBot="1" x14ac:dyDescent="0.25">
      <c r="B2" s="2"/>
      <c r="C2" s="2"/>
      <c r="V2" s="3" t="s">
        <v>0</v>
      </c>
    </row>
    <row r="3" spans="1:23" ht="47.25" customHeight="1" thickBot="1" x14ac:dyDescent="0.25">
      <c r="A3" s="68" t="s">
        <v>1</v>
      </c>
      <c r="B3" s="68" t="s">
        <v>2</v>
      </c>
      <c r="C3" s="68" t="s">
        <v>241</v>
      </c>
      <c r="D3" s="75" t="s">
        <v>242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2"/>
      <c r="U3" s="72" t="s">
        <v>244</v>
      </c>
      <c r="V3" s="68" t="s">
        <v>3</v>
      </c>
    </row>
    <row r="4" spans="1:23" ht="28.5" customHeight="1" thickBot="1" x14ac:dyDescent="0.25">
      <c r="A4" s="69"/>
      <c r="B4" s="69"/>
      <c r="C4" s="69"/>
      <c r="D4" s="63" t="s">
        <v>243</v>
      </c>
      <c r="E4" s="64"/>
      <c r="F4" s="63" t="s">
        <v>246</v>
      </c>
      <c r="G4" s="64"/>
      <c r="H4" s="63" t="s">
        <v>248</v>
      </c>
      <c r="I4" s="64"/>
      <c r="J4" s="63" t="s">
        <v>249</v>
      </c>
      <c r="K4" s="64"/>
      <c r="L4" s="63" t="s">
        <v>252</v>
      </c>
      <c r="M4" s="64"/>
      <c r="N4" s="63" t="s">
        <v>253</v>
      </c>
      <c r="O4" s="64"/>
      <c r="P4" s="63" t="s">
        <v>258</v>
      </c>
      <c r="Q4" s="64"/>
      <c r="R4" s="63" t="s">
        <v>259</v>
      </c>
      <c r="S4" s="64"/>
      <c r="T4" s="62" t="s">
        <v>260</v>
      </c>
      <c r="U4" s="73"/>
      <c r="V4" s="69"/>
    </row>
    <row r="5" spans="1:23" ht="24.75" customHeight="1" thickBot="1" x14ac:dyDescent="0.25">
      <c r="A5" s="70"/>
      <c r="B5" s="70"/>
      <c r="C5" s="71"/>
      <c r="D5" s="61" t="s">
        <v>4</v>
      </c>
      <c r="E5" s="61" t="s">
        <v>247</v>
      </c>
      <c r="F5" s="61" t="s">
        <v>4</v>
      </c>
      <c r="G5" s="61" t="s">
        <v>247</v>
      </c>
      <c r="H5" s="61" t="s">
        <v>4</v>
      </c>
      <c r="I5" s="61" t="s">
        <v>247</v>
      </c>
      <c r="J5" s="61" t="s">
        <v>4</v>
      </c>
      <c r="K5" s="61" t="s">
        <v>247</v>
      </c>
      <c r="L5" s="61" t="s">
        <v>4</v>
      </c>
      <c r="M5" s="61" t="s">
        <v>247</v>
      </c>
      <c r="N5" s="61" t="s">
        <v>4</v>
      </c>
      <c r="O5" s="61" t="s">
        <v>247</v>
      </c>
      <c r="P5" s="61" t="s">
        <v>4</v>
      </c>
      <c r="Q5" s="61" t="s">
        <v>247</v>
      </c>
      <c r="R5" s="61" t="s">
        <v>4</v>
      </c>
      <c r="S5" s="61" t="s">
        <v>247</v>
      </c>
      <c r="T5" s="61" t="s">
        <v>4</v>
      </c>
      <c r="U5" s="74"/>
      <c r="V5" s="71"/>
    </row>
    <row r="6" spans="1:23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</row>
    <row r="7" spans="1:23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126591577.57374001</v>
      </c>
      <c r="D7" s="8"/>
      <c r="E7" s="8">
        <f>SUM(E8,E11,E13,E17,E20,E23,E24,E25,E26,E27,E28,E29,E30,E31)</f>
        <v>126591577.57374001</v>
      </c>
      <c r="F7" s="8"/>
      <c r="G7" s="8">
        <f>SUM(G8,G11,G13,G17,G20,G23,G24,G25,G26,G27,G28,G29,G30,G31)</f>
        <v>126591577.57374001</v>
      </c>
      <c r="H7" s="8"/>
      <c r="I7" s="8">
        <f>SUM(I8,I11,I13,I17,I20,I23,I24,I25,I26,I27,I28,I29,I30,I31)</f>
        <v>126591577.57374001</v>
      </c>
      <c r="J7" s="8"/>
      <c r="K7" s="8">
        <f>SUM(K8,K11,K13,K17,K20,K23,K24,K25,K26,K27,K28,K29,K30,K31)</f>
        <v>126591577.57374001</v>
      </c>
      <c r="L7" s="8"/>
      <c r="M7" s="8">
        <f>SUM(M8,M11,M13,M17,M20,M23,M24,M25,M26,M27,M28,M29,M30,M31)</f>
        <v>126591577.57374001</v>
      </c>
      <c r="N7" s="8">
        <f>SUM(N8,N11,N13,N17,N20,N23,N24,N25,N26,N27,N28,N29,N30,N31)-0.2</f>
        <v>4804901.7332599983</v>
      </c>
      <c r="O7" s="8">
        <f t="shared" ref="O7" si="0">SUM(O8,O11,O13,O17,O20,O23,O24,O25,O26,O27,O28,O29,O30,O31)-0.2</f>
        <v>131396479.30699997</v>
      </c>
      <c r="P7" s="8">
        <f>SUM(P8,P11,P13,P17,P20,P23,P24,P25,P26,P27,P28,P29,P30,P31)</f>
        <v>268368.19999999995</v>
      </c>
      <c r="Q7" s="8">
        <f>SUM(Q8,Q11,Q13,Q17,Q20,Q23,Q24,Q25,Q26,Q27,Q28,Q29,Q30,Q31)-0.2</f>
        <v>131664847.50699997</v>
      </c>
      <c r="R7" s="8"/>
      <c r="S7" s="8">
        <f t="shared" ref="S7" si="1">SUM(S8,S11,S13,S17,S20,S23,S24,S25,S26,S27,S28,S29,S30,S31)-0.2</f>
        <v>131664847.50699997</v>
      </c>
      <c r="T7" s="8">
        <f>SUM(T8,T11,T13,T17,T20,T23,T24,T25,T26,T27,T28,T29,T30,T31)</f>
        <v>-4000087.5</v>
      </c>
      <c r="U7" s="8">
        <f>SUM(U8,U11,U13,U17,U20,U23,U24,U25,U26,U27,U28,U29,U30,U31)-0.2</f>
        <v>127664760.00699998</v>
      </c>
      <c r="V7" s="58">
        <f>SUM(V8,V11,V13,V17,V20,V23,V24,V25,V26,V27,V28,V29,V30,V31)-0.2</f>
        <v>1073182.4332599991</v>
      </c>
      <c r="W7" s="9"/>
    </row>
    <row r="8" spans="1:23" s="10" customFormat="1" ht="15.75" customHeight="1" x14ac:dyDescent="0.2">
      <c r="A8" s="11" t="s">
        <v>7</v>
      </c>
      <c r="B8" s="12" t="s">
        <v>8</v>
      </c>
      <c r="C8" s="13">
        <f>C9+C10</f>
        <v>84853872.599999994</v>
      </c>
      <c r="D8" s="14"/>
      <c r="E8" s="55">
        <f>E9+E10</f>
        <v>84853872.599999994</v>
      </c>
      <c r="F8" s="14"/>
      <c r="G8" s="55">
        <f>G9+G10</f>
        <v>84853872.599999994</v>
      </c>
      <c r="H8" s="14"/>
      <c r="I8" s="55">
        <f>I9+I10</f>
        <v>84853872.599999994</v>
      </c>
      <c r="J8" s="14"/>
      <c r="K8" s="55">
        <f>K9+K10</f>
        <v>84853872.599999994</v>
      </c>
      <c r="L8" s="14"/>
      <c r="M8" s="13">
        <f>M9+M10</f>
        <v>84853872.599999994</v>
      </c>
      <c r="N8" s="14">
        <f>N9+N10</f>
        <v>1732030.3999999985</v>
      </c>
      <c r="O8" s="55">
        <f>O9+O10</f>
        <v>86585903</v>
      </c>
      <c r="P8" s="14"/>
      <c r="Q8" s="55">
        <f>Q9+Q10</f>
        <v>86585903</v>
      </c>
      <c r="R8" s="14"/>
      <c r="S8" s="55">
        <f>S9+S10</f>
        <v>86585903</v>
      </c>
      <c r="T8" s="14">
        <f>T9+T10</f>
        <v>-2488296</v>
      </c>
      <c r="U8" s="13">
        <f t="shared" ref="U8" si="2">U9+U10</f>
        <v>84097607</v>
      </c>
      <c r="V8" s="15">
        <f>V9+V10</f>
        <v>-756265.60000000149</v>
      </c>
      <c r="W8" s="9"/>
    </row>
    <row r="9" spans="1:23" s="10" customFormat="1" ht="16.5" customHeight="1" x14ac:dyDescent="0.2">
      <c r="A9" s="11" t="s">
        <v>9</v>
      </c>
      <c r="B9" s="16" t="s">
        <v>10</v>
      </c>
      <c r="C9" s="17">
        <v>39349398.600000001</v>
      </c>
      <c r="D9" s="18"/>
      <c r="E9" s="56">
        <f>C9+D9</f>
        <v>39349398.600000001</v>
      </c>
      <c r="F9" s="18"/>
      <c r="G9" s="56">
        <f>E9+F9</f>
        <v>39349398.600000001</v>
      </c>
      <c r="H9" s="18"/>
      <c r="I9" s="56">
        <f>G9+H9</f>
        <v>39349398.600000001</v>
      </c>
      <c r="J9" s="18"/>
      <c r="K9" s="56">
        <f>I9+J9</f>
        <v>39349398.600000001</v>
      </c>
      <c r="L9" s="18"/>
      <c r="M9" s="17">
        <f>K9+L9</f>
        <v>39349398.600000001</v>
      </c>
      <c r="N9" s="18">
        <v>-4540057.6000000015</v>
      </c>
      <c r="O9" s="56">
        <f>M9+N9</f>
        <v>34809341</v>
      </c>
      <c r="P9" s="18"/>
      <c r="Q9" s="56">
        <f>O9+P9</f>
        <v>34809341</v>
      </c>
      <c r="R9" s="18"/>
      <c r="S9" s="56">
        <f>Q9+R9</f>
        <v>34809341</v>
      </c>
      <c r="T9" s="18">
        <v>-2488296</v>
      </c>
      <c r="U9" s="17">
        <f>S9+T9</f>
        <v>32321045</v>
      </c>
      <c r="V9" s="15">
        <f>N9+T9</f>
        <v>-7028353.6000000015</v>
      </c>
      <c r="W9" s="9"/>
    </row>
    <row r="10" spans="1:23" s="10" customFormat="1" ht="15.75" customHeight="1" x14ac:dyDescent="0.2">
      <c r="A10" s="11" t="s">
        <v>11</v>
      </c>
      <c r="B10" s="16" t="s">
        <v>12</v>
      </c>
      <c r="C10" s="17">
        <v>45504474</v>
      </c>
      <c r="D10" s="18"/>
      <c r="E10" s="56">
        <f>C10+D10</f>
        <v>45504474</v>
      </c>
      <c r="F10" s="18"/>
      <c r="G10" s="56">
        <f>E10+F10</f>
        <v>45504474</v>
      </c>
      <c r="H10" s="18"/>
      <c r="I10" s="56">
        <f>G10+H10</f>
        <v>45504474</v>
      </c>
      <c r="J10" s="18"/>
      <c r="K10" s="56">
        <f>I10+J10</f>
        <v>45504474</v>
      </c>
      <c r="L10" s="18"/>
      <c r="M10" s="17">
        <f>K10+L10</f>
        <v>45504474</v>
      </c>
      <c r="N10" s="18">
        <v>6272088</v>
      </c>
      <c r="O10" s="56">
        <f>M10+N10</f>
        <v>51776562</v>
      </c>
      <c r="P10" s="18"/>
      <c r="Q10" s="56">
        <f>O10+P10</f>
        <v>51776562</v>
      </c>
      <c r="R10" s="18"/>
      <c r="S10" s="56">
        <f>Q10+R10</f>
        <v>51776562</v>
      </c>
      <c r="T10" s="18"/>
      <c r="U10" s="17">
        <f>S10+T10</f>
        <v>51776562</v>
      </c>
      <c r="V10" s="15">
        <f>N10</f>
        <v>6272088</v>
      </c>
      <c r="W10" s="9"/>
    </row>
    <row r="11" spans="1:23" s="10" customFormat="1" ht="38.25" x14ac:dyDescent="0.2">
      <c r="A11" s="11" t="s">
        <v>13</v>
      </c>
      <c r="B11" s="20" t="s">
        <v>14</v>
      </c>
      <c r="C11" s="13">
        <f>C12</f>
        <v>13122982.4</v>
      </c>
      <c r="D11" s="14"/>
      <c r="E11" s="55">
        <f>E12</f>
        <v>13122982.4</v>
      </c>
      <c r="F11" s="14"/>
      <c r="G11" s="55">
        <f>G12</f>
        <v>13122982.4</v>
      </c>
      <c r="H11" s="14"/>
      <c r="I11" s="55">
        <f>I12</f>
        <v>13122982.4</v>
      </c>
      <c r="J11" s="14"/>
      <c r="K11" s="55">
        <f>K12</f>
        <v>13122982.4</v>
      </c>
      <c r="L11" s="14"/>
      <c r="M11" s="13">
        <f>M12</f>
        <v>13122982.4</v>
      </c>
      <c r="N11" s="14">
        <f>N12</f>
        <v>178875.90000000037</v>
      </c>
      <c r="O11" s="55">
        <f>O12</f>
        <v>13301858.300000001</v>
      </c>
      <c r="P11" s="14"/>
      <c r="Q11" s="55">
        <f>Q12</f>
        <v>13301858.300000001</v>
      </c>
      <c r="R11" s="14"/>
      <c r="S11" s="55">
        <f>S12</f>
        <v>13301858.300000001</v>
      </c>
      <c r="T11" s="14">
        <f>T12</f>
        <v>-119578</v>
      </c>
      <c r="U11" s="13">
        <f>U12</f>
        <v>13182280.300000001</v>
      </c>
      <c r="V11" s="15">
        <f>V12</f>
        <v>59297.900000000373</v>
      </c>
      <c r="W11" s="9"/>
    </row>
    <row r="12" spans="1:23" s="10" customFormat="1" ht="38.25" x14ac:dyDescent="0.2">
      <c r="A12" s="11" t="s">
        <v>15</v>
      </c>
      <c r="B12" s="16" t="s">
        <v>16</v>
      </c>
      <c r="C12" s="17">
        <v>13122982.4</v>
      </c>
      <c r="D12" s="18"/>
      <c r="E12" s="56">
        <f>C12+D12</f>
        <v>13122982.4</v>
      </c>
      <c r="F12" s="18"/>
      <c r="G12" s="56">
        <f>E12+F12</f>
        <v>13122982.4</v>
      </c>
      <c r="H12" s="18"/>
      <c r="I12" s="56">
        <f>G12+H12</f>
        <v>13122982.4</v>
      </c>
      <c r="J12" s="18"/>
      <c r="K12" s="56">
        <f>I12+J12</f>
        <v>13122982.4</v>
      </c>
      <c r="L12" s="18"/>
      <c r="M12" s="17">
        <f>K12+L12</f>
        <v>13122982.4</v>
      </c>
      <c r="N12" s="18">
        <v>178875.90000000037</v>
      </c>
      <c r="O12" s="56">
        <f>M12+N12</f>
        <v>13301858.300000001</v>
      </c>
      <c r="P12" s="18"/>
      <c r="Q12" s="56">
        <f>O12+P12</f>
        <v>13301858.300000001</v>
      </c>
      <c r="R12" s="18"/>
      <c r="S12" s="56">
        <f>Q12+R12</f>
        <v>13301858.300000001</v>
      </c>
      <c r="T12" s="18">
        <v>-119578</v>
      </c>
      <c r="U12" s="17">
        <f>S12+T12</f>
        <v>13182280.300000001</v>
      </c>
      <c r="V12" s="15">
        <f>N12+T12</f>
        <v>59297.900000000373</v>
      </c>
      <c r="W12" s="9"/>
    </row>
    <row r="13" spans="1:23" s="10" customFormat="1" x14ac:dyDescent="0.2">
      <c r="A13" s="11" t="s">
        <v>17</v>
      </c>
      <c r="B13" s="12" t="s">
        <v>18</v>
      </c>
      <c r="C13" s="13">
        <f>C14+C15+C16</f>
        <v>13951763</v>
      </c>
      <c r="D13" s="14"/>
      <c r="E13" s="55">
        <f>E14+E15+E16</f>
        <v>13951763</v>
      </c>
      <c r="F13" s="14"/>
      <c r="G13" s="55">
        <f>G14+G15+G16</f>
        <v>13951763</v>
      </c>
      <c r="H13" s="14"/>
      <c r="I13" s="55">
        <f>I14+I15+I16</f>
        <v>13951763</v>
      </c>
      <c r="J13" s="14"/>
      <c r="K13" s="55">
        <f>K14+K15+K16</f>
        <v>13951763</v>
      </c>
      <c r="L13" s="14"/>
      <c r="M13" s="13">
        <f>M14+M15+M16</f>
        <v>13951763</v>
      </c>
      <c r="N13" s="14">
        <f>N14+N15+N16</f>
        <v>1767633</v>
      </c>
      <c r="O13" s="55">
        <f>O14+O15+O16</f>
        <v>15719396</v>
      </c>
      <c r="P13" s="14"/>
      <c r="Q13" s="55">
        <f>Q14+Q15+Q16</f>
        <v>15719396</v>
      </c>
      <c r="R13" s="14"/>
      <c r="S13" s="55">
        <f>S14+S15+S16</f>
        <v>15719396</v>
      </c>
      <c r="T13" s="14">
        <f>T14+T15+T16</f>
        <v>-1936616</v>
      </c>
      <c r="U13" s="13">
        <f>U14+U15+U16</f>
        <v>13782780</v>
      </c>
      <c r="V13" s="15">
        <f>V14+V15+V16</f>
        <v>-168983</v>
      </c>
      <c r="W13" s="9"/>
    </row>
    <row r="14" spans="1:23" s="10" customFormat="1" ht="30.75" customHeight="1" x14ac:dyDescent="0.2">
      <c r="A14" s="11" t="s">
        <v>19</v>
      </c>
      <c r="B14" s="16" t="s">
        <v>20</v>
      </c>
      <c r="C14" s="17">
        <v>13317700</v>
      </c>
      <c r="D14" s="18"/>
      <c r="E14" s="56">
        <f>C14+D14</f>
        <v>13317700</v>
      </c>
      <c r="F14" s="18"/>
      <c r="G14" s="56">
        <f>E14+F14</f>
        <v>13317700</v>
      </c>
      <c r="H14" s="18"/>
      <c r="I14" s="56">
        <f>G14+H14</f>
        <v>13317700</v>
      </c>
      <c r="J14" s="18"/>
      <c r="K14" s="56">
        <f>I14+J14</f>
        <v>13317700</v>
      </c>
      <c r="L14" s="18"/>
      <c r="M14" s="17">
        <f>K14+L14</f>
        <v>13317700</v>
      </c>
      <c r="N14" s="18">
        <v>1646300</v>
      </c>
      <c r="O14" s="56">
        <f>M14+N14</f>
        <v>14964000</v>
      </c>
      <c r="P14" s="18"/>
      <c r="Q14" s="56">
        <f>O14+P14</f>
        <v>14964000</v>
      </c>
      <c r="R14" s="18"/>
      <c r="S14" s="56">
        <f>Q14+R14</f>
        <v>14964000</v>
      </c>
      <c r="T14" s="18">
        <v>-1964000</v>
      </c>
      <c r="U14" s="17">
        <f>S14+T14</f>
        <v>13000000</v>
      </c>
      <c r="V14" s="15">
        <f>N14+T14</f>
        <v>-317700</v>
      </c>
      <c r="W14" s="9"/>
    </row>
    <row r="15" spans="1:23" s="10" customFormat="1" ht="20.25" customHeight="1" x14ac:dyDescent="0.2">
      <c r="A15" s="11" t="s">
        <v>21</v>
      </c>
      <c r="B15" s="16" t="s">
        <v>22</v>
      </c>
      <c r="C15" s="17">
        <v>634063</v>
      </c>
      <c r="D15" s="18"/>
      <c r="E15" s="56">
        <f>C15+D15</f>
        <v>634063</v>
      </c>
      <c r="F15" s="18"/>
      <c r="G15" s="56">
        <f>E15+F15</f>
        <v>634063</v>
      </c>
      <c r="H15" s="18"/>
      <c r="I15" s="56">
        <f>G15+H15</f>
        <v>634063</v>
      </c>
      <c r="J15" s="18"/>
      <c r="K15" s="56">
        <f>I15+J15</f>
        <v>634063</v>
      </c>
      <c r="L15" s="18"/>
      <c r="M15" s="17">
        <f>K15+L15</f>
        <v>634063</v>
      </c>
      <c r="N15" s="18">
        <v>113033</v>
      </c>
      <c r="O15" s="56">
        <f t="shared" ref="O15:O16" si="3">M15+N15</f>
        <v>747096</v>
      </c>
      <c r="P15" s="18"/>
      <c r="Q15" s="56">
        <f t="shared" ref="Q15:Q16" si="4">O15+P15</f>
        <v>747096</v>
      </c>
      <c r="R15" s="18"/>
      <c r="S15" s="56">
        <f t="shared" ref="S15:S16" si="5">Q15+R15</f>
        <v>747096</v>
      </c>
      <c r="T15" s="18">
        <v>26575</v>
      </c>
      <c r="U15" s="17">
        <f t="shared" ref="U15:U16" si="6">S15+T15</f>
        <v>773671</v>
      </c>
      <c r="V15" s="15">
        <f>N15+T15</f>
        <v>139608</v>
      </c>
      <c r="W15" s="9"/>
    </row>
    <row r="16" spans="1:23" s="10" customFormat="1" ht="51" customHeight="1" x14ac:dyDescent="0.2">
      <c r="A16" s="11" t="s">
        <v>255</v>
      </c>
      <c r="B16" s="16" t="s">
        <v>254</v>
      </c>
      <c r="C16" s="17"/>
      <c r="D16" s="18"/>
      <c r="E16" s="56"/>
      <c r="F16" s="18"/>
      <c r="G16" s="56"/>
      <c r="H16" s="18"/>
      <c r="I16" s="56"/>
      <c r="J16" s="18"/>
      <c r="K16" s="56"/>
      <c r="L16" s="18"/>
      <c r="M16" s="17"/>
      <c r="N16" s="18">
        <v>8300</v>
      </c>
      <c r="O16" s="56">
        <f t="shared" si="3"/>
        <v>8300</v>
      </c>
      <c r="P16" s="18"/>
      <c r="Q16" s="56">
        <f t="shared" si="4"/>
        <v>8300</v>
      </c>
      <c r="R16" s="18"/>
      <c r="S16" s="56">
        <f t="shared" si="5"/>
        <v>8300</v>
      </c>
      <c r="T16" s="18">
        <v>809</v>
      </c>
      <c r="U16" s="17">
        <f t="shared" si="6"/>
        <v>9109</v>
      </c>
      <c r="V16" s="15">
        <f>N16+T16</f>
        <v>9109</v>
      </c>
      <c r="W16" s="9"/>
    </row>
    <row r="17" spans="1:23" s="10" customFormat="1" ht="18" customHeight="1" x14ac:dyDescent="0.2">
      <c r="A17" s="21" t="s">
        <v>23</v>
      </c>
      <c r="B17" s="12" t="s">
        <v>24</v>
      </c>
      <c r="C17" s="13">
        <f>C18+C19</f>
        <v>10528065</v>
      </c>
      <c r="D17" s="14"/>
      <c r="E17" s="55">
        <f>E18+E19</f>
        <v>10528065</v>
      </c>
      <c r="F17" s="14"/>
      <c r="G17" s="55">
        <f>G18+G19</f>
        <v>10528065</v>
      </c>
      <c r="H17" s="14"/>
      <c r="I17" s="55">
        <f>I18+I19</f>
        <v>10528065</v>
      </c>
      <c r="J17" s="14"/>
      <c r="K17" s="55">
        <f>K18+K19</f>
        <v>10528065</v>
      </c>
      <c r="L17" s="14"/>
      <c r="M17" s="13">
        <f>M18+M19</f>
        <v>10528065</v>
      </c>
      <c r="N17" s="14">
        <f>N18+N19</f>
        <v>608435</v>
      </c>
      <c r="O17" s="55">
        <f>O18+O19</f>
        <v>11136500</v>
      </c>
      <c r="P17" s="14"/>
      <c r="Q17" s="55">
        <f>Q18+Q19</f>
        <v>11136500</v>
      </c>
      <c r="R17" s="14"/>
      <c r="S17" s="55">
        <f>S18+S19</f>
        <v>11136500</v>
      </c>
      <c r="T17" s="14">
        <f>T18+T19</f>
        <v>77406</v>
      </c>
      <c r="U17" s="13">
        <f>U19+U18</f>
        <v>11213906</v>
      </c>
      <c r="V17" s="15">
        <f>V18+V19</f>
        <v>685841</v>
      </c>
      <c r="W17" s="9"/>
    </row>
    <row r="18" spans="1:23" s="10" customFormat="1" ht="14.25" customHeight="1" x14ac:dyDescent="0.2">
      <c r="A18" s="11" t="s">
        <v>25</v>
      </c>
      <c r="B18" s="16" t="s">
        <v>26</v>
      </c>
      <c r="C18" s="17">
        <v>10523697</v>
      </c>
      <c r="D18" s="18"/>
      <c r="E18" s="56">
        <f>C18+D18</f>
        <v>10523697</v>
      </c>
      <c r="F18" s="18"/>
      <c r="G18" s="56">
        <f>E18+F18</f>
        <v>10523697</v>
      </c>
      <c r="H18" s="18"/>
      <c r="I18" s="56">
        <f>G18+H18</f>
        <v>10523697</v>
      </c>
      <c r="J18" s="18"/>
      <c r="K18" s="56">
        <f>I18+J18</f>
        <v>10523697</v>
      </c>
      <c r="L18" s="18"/>
      <c r="M18" s="17">
        <f>K18+L18</f>
        <v>10523697</v>
      </c>
      <c r="N18" s="18">
        <v>609254</v>
      </c>
      <c r="O18" s="56">
        <f>M18+N18</f>
        <v>11132951</v>
      </c>
      <c r="P18" s="18"/>
      <c r="Q18" s="56">
        <f>O18+P18</f>
        <v>11132951</v>
      </c>
      <c r="R18" s="18"/>
      <c r="S18" s="56">
        <f>Q18+R18</f>
        <v>11132951</v>
      </c>
      <c r="T18" s="18">
        <v>77511</v>
      </c>
      <c r="U18" s="17">
        <f>S18+T18</f>
        <v>11210462</v>
      </c>
      <c r="V18" s="15">
        <f>N18+T18</f>
        <v>686765</v>
      </c>
      <c r="W18" s="9"/>
    </row>
    <row r="19" spans="1:23" s="10" customFormat="1" ht="16.5" customHeight="1" x14ac:dyDescent="0.2">
      <c r="A19" s="11" t="s">
        <v>27</v>
      </c>
      <c r="B19" s="16" t="s">
        <v>28</v>
      </c>
      <c r="C19" s="17">
        <v>4368</v>
      </c>
      <c r="D19" s="18"/>
      <c r="E19" s="56">
        <f>C19+D19</f>
        <v>4368</v>
      </c>
      <c r="F19" s="18"/>
      <c r="G19" s="56">
        <f>E19+F19</f>
        <v>4368</v>
      </c>
      <c r="H19" s="18"/>
      <c r="I19" s="56">
        <f>G19+H19</f>
        <v>4368</v>
      </c>
      <c r="J19" s="18"/>
      <c r="K19" s="56">
        <f>I19+J19</f>
        <v>4368</v>
      </c>
      <c r="L19" s="18"/>
      <c r="M19" s="17">
        <f>K19+L19</f>
        <v>4368</v>
      </c>
      <c r="N19" s="18">
        <v>-819</v>
      </c>
      <c r="O19" s="56">
        <f>M19+N19</f>
        <v>3549</v>
      </c>
      <c r="P19" s="18"/>
      <c r="Q19" s="56">
        <f>O19+P19</f>
        <v>3549</v>
      </c>
      <c r="R19" s="18"/>
      <c r="S19" s="56">
        <f>Q19+R19</f>
        <v>3549</v>
      </c>
      <c r="T19" s="18">
        <v>-105</v>
      </c>
      <c r="U19" s="17">
        <f>S19+T19</f>
        <v>3444</v>
      </c>
      <c r="V19" s="15">
        <f>N19+T19</f>
        <v>-924</v>
      </c>
      <c r="W19" s="9"/>
    </row>
    <row r="20" spans="1:23" s="10" customFormat="1" ht="25.5" x14ac:dyDescent="0.2">
      <c r="A20" s="21" t="s">
        <v>29</v>
      </c>
      <c r="B20" s="12" t="s">
        <v>30</v>
      </c>
      <c r="C20" s="13">
        <f>C21+C22</f>
        <v>264613</v>
      </c>
      <c r="D20" s="14"/>
      <c r="E20" s="55">
        <f>E21+E22</f>
        <v>264613</v>
      </c>
      <c r="F20" s="14"/>
      <c r="G20" s="55">
        <f>G21+G22</f>
        <v>264613</v>
      </c>
      <c r="H20" s="14"/>
      <c r="I20" s="55">
        <f>I21+I22</f>
        <v>264613</v>
      </c>
      <c r="J20" s="14"/>
      <c r="K20" s="55">
        <f>K21+K22</f>
        <v>264613</v>
      </c>
      <c r="L20" s="14"/>
      <c r="M20" s="13">
        <f>M21+M22</f>
        <v>264613</v>
      </c>
      <c r="N20" s="14">
        <f>N21+N22</f>
        <v>-200</v>
      </c>
      <c r="O20" s="55">
        <f>O21+O22</f>
        <v>264413</v>
      </c>
      <c r="P20" s="14"/>
      <c r="Q20" s="55">
        <f>Q21+Q22</f>
        <v>264413</v>
      </c>
      <c r="R20" s="14"/>
      <c r="S20" s="55">
        <f>S21+S22</f>
        <v>264413</v>
      </c>
      <c r="T20" s="14">
        <f>T21+T22</f>
        <v>-2792</v>
      </c>
      <c r="U20" s="13">
        <f>U21+U22</f>
        <v>261621</v>
      </c>
      <c r="V20" s="15">
        <f>V21+V22</f>
        <v>-2992</v>
      </c>
      <c r="W20" s="9"/>
    </row>
    <row r="21" spans="1:23" s="10" customFormat="1" ht="18" customHeight="1" x14ac:dyDescent="0.2">
      <c r="A21" s="11" t="s">
        <v>31</v>
      </c>
      <c r="B21" s="16" t="s">
        <v>32</v>
      </c>
      <c r="C21" s="17">
        <v>259782</v>
      </c>
      <c r="D21" s="18"/>
      <c r="E21" s="56">
        <f>C21+D21</f>
        <v>259782</v>
      </c>
      <c r="F21" s="18"/>
      <c r="G21" s="56">
        <f>E21+F21</f>
        <v>259782</v>
      </c>
      <c r="H21" s="18"/>
      <c r="I21" s="56">
        <f>G21+H21</f>
        <v>259782</v>
      </c>
      <c r="J21" s="18"/>
      <c r="K21" s="56">
        <f>I21+J21</f>
        <v>259782</v>
      </c>
      <c r="L21" s="18"/>
      <c r="M21" s="17">
        <f>K21+L21</f>
        <v>259782</v>
      </c>
      <c r="N21" s="18">
        <v>-200</v>
      </c>
      <c r="O21" s="56">
        <f>M21+N21</f>
        <v>259582</v>
      </c>
      <c r="P21" s="18"/>
      <c r="Q21" s="56">
        <f>O21+P21</f>
        <v>259582</v>
      </c>
      <c r="R21" s="18"/>
      <c r="S21" s="56">
        <f>Q21+R21</f>
        <v>259582</v>
      </c>
      <c r="T21" s="18">
        <v>-2792</v>
      </c>
      <c r="U21" s="17">
        <f>S21+T21</f>
        <v>256790</v>
      </c>
      <c r="V21" s="22">
        <f>N21+T21</f>
        <v>-2992</v>
      </c>
      <c r="W21" s="9"/>
    </row>
    <row r="22" spans="1:23" s="10" customFormat="1" ht="42" customHeight="1" x14ac:dyDescent="0.2">
      <c r="A22" s="11" t="s">
        <v>33</v>
      </c>
      <c r="B22" s="16" t="s">
        <v>34</v>
      </c>
      <c r="C22" s="17">
        <v>4831</v>
      </c>
      <c r="D22" s="18"/>
      <c r="E22" s="56">
        <f>C22+D22</f>
        <v>4831</v>
      </c>
      <c r="F22" s="18"/>
      <c r="G22" s="56">
        <f>E22+F22</f>
        <v>4831</v>
      </c>
      <c r="H22" s="18"/>
      <c r="I22" s="56">
        <f>G22+H22</f>
        <v>4831</v>
      </c>
      <c r="J22" s="18"/>
      <c r="K22" s="56">
        <f>I22+J22</f>
        <v>4831</v>
      </c>
      <c r="L22" s="18"/>
      <c r="M22" s="17">
        <f>K22+L22</f>
        <v>4831</v>
      </c>
      <c r="N22" s="14"/>
      <c r="O22" s="56">
        <f>M22+N22</f>
        <v>4831</v>
      </c>
      <c r="P22" s="14"/>
      <c r="Q22" s="56">
        <f>O22+P22</f>
        <v>4831</v>
      </c>
      <c r="R22" s="14"/>
      <c r="S22" s="56">
        <f>Q22+R22</f>
        <v>4831</v>
      </c>
      <c r="T22" s="14"/>
      <c r="U22" s="17">
        <f>S22+T22</f>
        <v>4831</v>
      </c>
      <c r="V22" s="22"/>
      <c r="W22" s="9"/>
    </row>
    <row r="23" spans="1:23" s="10" customFormat="1" ht="16.5" customHeight="1" x14ac:dyDescent="0.2">
      <c r="A23" s="11" t="s">
        <v>35</v>
      </c>
      <c r="B23" s="12" t="s">
        <v>36</v>
      </c>
      <c r="C23" s="13">
        <v>364475.55000000005</v>
      </c>
      <c r="D23" s="14"/>
      <c r="E23" s="55">
        <f>C23+D23</f>
        <v>364475.55000000005</v>
      </c>
      <c r="F23" s="14"/>
      <c r="G23" s="55">
        <f>E23+F23</f>
        <v>364475.55000000005</v>
      </c>
      <c r="H23" s="14"/>
      <c r="I23" s="55">
        <f>G23+H23</f>
        <v>364475.55000000005</v>
      </c>
      <c r="J23" s="14"/>
      <c r="K23" s="55">
        <f>I23+J23</f>
        <v>364475.55000000005</v>
      </c>
      <c r="L23" s="14"/>
      <c r="M23" s="13">
        <f>K23+L23</f>
        <v>364475.55000000005</v>
      </c>
      <c r="N23" s="14">
        <v>50.049999999930151</v>
      </c>
      <c r="O23" s="55">
        <f>M23+N23</f>
        <v>364525.6</v>
      </c>
      <c r="P23" s="14"/>
      <c r="Q23" s="55">
        <f>O23+P23</f>
        <v>364525.6</v>
      </c>
      <c r="R23" s="14"/>
      <c r="S23" s="55">
        <f>Q23+R23</f>
        <v>364525.6</v>
      </c>
      <c r="T23" s="14"/>
      <c r="U23" s="13">
        <f>S23+T23</f>
        <v>364525.6</v>
      </c>
      <c r="V23" s="15">
        <f>N23</f>
        <v>50.049999999930151</v>
      </c>
      <c r="W23" s="9"/>
    </row>
    <row r="24" spans="1:23" s="10" customFormat="1" ht="42" customHeight="1" x14ac:dyDescent="0.2">
      <c r="A24" s="11" t="s">
        <v>37</v>
      </c>
      <c r="B24" s="12" t="s">
        <v>38</v>
      </c>
      <c r="C24" s="13"/>
      <c r="D24" s="14"/>
      <c r="E24" s="55"/>
      <c r="F24" s="14"/>
      <c r="G24" s="55"/>
      <c r="H24" s="14"/>
      <c r="I24" s="55"/>
      <c r="J24" s="14"/>
      <c r="K24" s="55"/>
      <c r="L24" s="14"/>
      <c r="M24" s="13"/>
      <c r="N24" s="14"/>
      <c r="O24" s="55"/>
      <c r="P24" s="14"/>
      <c r="Q24" s="55"/>
      <c r="R24" s="14"/>
      <c r="S24" s="55"/>
      <c r="T24" s="14"/>
      <c r="U24" s="13"/>
      <c r="V24" s="15"/>
      <c r="W24" s="9"/>
    </row>
    <row r="25" spans="1:23" ht="41.25" customHeight="1" x14ac:dyDescent="0.2">
      <c r="A25" s="11" t="s">
        <v>39</v>
      </c>
      <c r="B25" s="12" t="s">
        <v>40</v>
      </c>
      <c r="C25" s="13">
        <v>746054.02343000006</v>
      </c>
      <c r="D25" s="14"/>
      <c r="E25" s="55">
        <f t="shared" ref="E25:E31" si="7">C25+D25</f>
        <v>746054.02343000006</v>
      </c>
      <c r="F25" s="14"/>
      <c r="G25" s="55">
        <f t="shared" ref="G25:G31" si="8">E25+F25</f>
        <v>746054.02343000006</v>
      </c>
      <c r="H25" s="14"/>
      <c r="I25" s="55">
        <f t="shared" ref="I25:I31" si="9">G25+H25</f>
        <v>746054.02343000006</v>
      </c>
      <c r="J25" s="14"/>
      <c r="K25" s="55">
        <f t="shared" ref="K25:K31" si="10">I25+J25</f>
        <v>746054.02343000006</v>
      </c>
      <c r="L25" s="14"/>
      <c r="M25" s="13">
        <f t="shared" ref="M25:M31" si="11">K25+L25</f>
        <v>746054.02343000006</v>
      </c>
      <c r="N25" s="14">
        <v>340519.07657000003</v>
      </c>
      <c r="O25" s="55">
        <f t="shared" ref="O25:O31" si="12">M25+N25</f>
        <v>1086573.1000000001</v>
      </c>
      <c r="P25" s="14">
        <v>268368.19999999995</v>
      </c>
      <c r="Q25" s="55">
        <f t="shared" ref="Q25:Q31" si="13">O25+P25</f>
        <v>1354941.3</v>
      </c>
      <c r="R25" s="14"/>
      <c r="S25" s="55">
        <f t="shared" ref="S25:S31" si="14">Q25+R25</f>
        <v>1354941.3</v>
      </c>
      <c r="T25" s="14">
        <v>327908.80000000005</v>
      </c>
      <c r="U25" s="13">
        <f t="shared" ref="U25:U31" si="15">S25+T25</f>
        <v>1682850.1</v>
      </c>
      <c r="V25" s="15">
        <f>N25+P25+T25</f>
        <v>936796.07657000003</v>
      </c>
      <c r="W25" s="9"/>
    </row>
    <row r="26" spans="1:23" ht="30.75" customHeight="1" x14ac:dyDescent="0.2">
      <c r="A26" s="11" t="s">
        <v>41</v>
      </c>
      <c r="B26" s="12" t="s">
        <v>42</v>
      </c>
      <c r="C26" s="13">
        <v>126872.35679999999</v>
      </c>
      <c r="D26" s="14"/>
      <c r="E26" s="55">
        <f t="shared" si="7"/>
        <v>126872.35679999999</v>
      </c>
      <c r="F26" s="14"/>
      <c r="G26" s="55">
        <f t="shared" si="8"/>
        <v>126872.35679999999</v>
      </c>
      <c r="H26" s="14"/>
      <c r="I26" s="55">
        <f t="shared" si="9"/>
        <v>126872.35679999999</v>
      </c>
      <c r="J26" s="14"/>
      <c r="K26" s="55">
        <f t="shared" si="10"/>
        <v>126872.35679999999</v>
      </c>
      <c r="L26" s="14"/>
      <c r="M26" s="13">
        <f t="shared" si="11"/>
        <v>126872.35679999999</v>
      </c>
      <c r="N26" s="14">
        <v>744.74320000001171</v>
      </c>
      <c r="O26" s="55">
        <f t="shared" si="12"/>
        <v>127617.1</v>
      </c>
      <c r="P26" s="14"/>
      <c r="Q26" s="55">
        <f t="shared" si="13"/>
        <v>127617.1</v>
      </c>
      <c r="R26" s="14"/>
      <c r="S26" s="55">
        <f t="shared" si="14"/>
        <v>127617.1</v>
      </c>
      <c r="T26" s="14">
        <v>742.29999999998836</v>
      </c>
      <c r="U26" s="13">
        <f t="shared" si="15"/>
        <v>128359.4</v>
      </c>
      <c r="V26" s="15">
        <f>N26+T26</f>
        <v>1487.0432000000001</v>
      </c>
      <c r="W26" s="9"/>
    </row>
    <row r="27" spans="1:23" ht="42" customHeight="1" x14ac:dyDescent="0.2">
      <c r="A27" s="11" t="s">
        <v>43</v>
      </c>
      <c r="B27" s="12" t="s">
        <v>235</v>
      </c>
      <c r="C27" s="13">
        <v>503432.88737000001</v>
      </c>
      <c r="D27" s="14"/>
      <c r="E27" s="55">
        <f t="shared" si="7"/>
        <v>503432.88737000001</v>
      </c>
      <c r="F27" s="14"/>
      <c r="G27" s="55">
        <f t="shared" si="8"/>
        <v>503432.88737000001</v>
      </c>
      <c r="H27" s="14"/>
      <c r="I27" s="55">
        <f t="shared" si="9"/>
        <v>503432.88737000001</v>
      </c>
      <c r="J27" s="14"/>
      <c r="K27" s="55">
        <f t="shared" si="10"/>
        <v>503432.88737000001</v>
      </c>
      <c r="L27" s="14"/>
      <c r="M27" s="13">
        <f t="shared" si="11"/>
        <v>503432.88737000001</v>
      </c>
      <c r="N27" s="14">
        <v>681.81263000000035</v>
      </c>
      <c r="O27" s="55">
        <f t="shared" si="12"/>
        <v>504114.7</v>
      </c>
      <c r="P27" s="14"/>
      <c r="Q27" s="55">
        <f t="shared" si="13"/>
        <v>504114.7</v>
      </c>
      <c r="R27" s="14"/>
      <c r="S27" s="55">
        <f t="shared" si="14"/>
        <v>504114.7</v>
      </c>
      <c r="T27" s="14">
        <v>7950.2000000000116</v>
      </c>
      <c r="U27" s="13">
        <f t="shared" si="15"/>
        <v>512064.9</v>
      </c>
      <c r="V27" s="15">
        <f>N27+T27</f>
        <v>8632.012630000012</v>
      </c>
      <c r="W27" s="9"/>
    </row>
    <row r="28" spans="1:23" ht="28.5" customHeight="1" x14ac:dyDescent="0.2">
      <c r="A28" s="11" t="s">
        <v>44</v>
      </c>
      <c r="B28" s="12" t="s">
        <v>45</v>
      </c>
      <c r="C28" s="13"/>
      <c r="D28" s="14"/>
      <c r="E28" s="55"/>
      <c r="F28" s="14"/>
      <c r="G28" s="55"/>
      <c r="H28" s="14"/>
      <c r="I28" s="55"/>
      <c r="J28" s="14"/>
      <c r="K28" s="55"/>
      <c r="L28" s="14"/>
      <c r="M28" s="13"/>
      <c r="N28" s="14"/>
      <c r="O28" s="55"/>
      <c r="P28" s="14"/>
      <c r="Q28" s="55"/>
      <c r="R28" s="14"/>
      <c r="S28" s="55"/>
      <c r="T28" s="14">
        <v>6352.6</v>
      </c>
      <c r="U28" s="13">
        <f t="shared" si="15"/>
        <v>6352.6</v>
      </c>
      <c r="V28" s="15">
        <f>T28</f>
        <v>6352.6</v>
      </c>
      <c r="W28" s="9"/>
    </row>
    <row r="29" spans="1:23" ht="15.75" customHeight="1" x14ac:dyDescent="0.2">
      <c r="A29" s="11" t="s">
        <v>46</v>
      </c>
      <c r="B29" s="12" t="s">
        <v>47</v>
      </c>
      <c r="C29" s="13">
        <v>17426.248</v>
      </c>
      <c r="D29" s="14"/>
      <c r="E29" s="55">
        <f t="shared" si="7"/>
        <v>17426.248</v>
      </c>
      <c r="F29" s="14"/>
      <c r="G29" s="55">
        <f t="shared" si="8"/>
        <v>17426.248</v>
      </c>
      <c r="H29" s="14"/>
      <c r="I29" s="55">
        <f t="shared" si="9"/>
        <v>17426.248</v>
      </c>
      <c r="J29" s="14"/>
      <c r="K29" s="55">
        <f t="shared" si="10"/>
        <v>17426.248</v>
      </c>
      <c r="L29" s="14"/>
      <c r="M29" s="13">
        <f t="shared" si="11"/>
        <v>17426.248</v>
      </c>
      <c r="N29" s="14"/>
      <c r="O29" s="55">
        <f t="shared" si="12"/>
        <v>17426.248</v>
      </c>
      <c r="P29" s="14"/>
      <c r="Q29" s="55">
        <f t="shared" si="13"/>
        <v>17426.248</v>
      </c>
      <c r="R29" s="14"/>
      <c r="S29" s="55">
        <f t="shared" si="14"/>
        <v>17426.248</v>
      </c>
      <c r="T29" s="14"/>
      <c r="U29" s="13">
        <f t="shared" si="15"/>
        <v>17426.248</v>
      </c>
      <c r="V29" s="15"/>
      <c r="W29" s="9"/>
    </row>
    <row r="30" spans="1:23" ht="15.75" customHeight="1" x14ac:dyDescent="0.2">
      <c r="A30" s="11" t="s">
        <v>48</v>
      </c>
      <c r="B30" s="12" t="s">
        <v>49</v>
      </c>
      <c r="C30" s="13">
        <v>2104620.3491399996</v>
      </c>
      <c r="D30" s="14"/>
      <c r="E30" s="55">
        <f t="shared" si="7"/>
        <v>2104620.3491399996</v>
      </c>
      <c r="F30" s="14"/>
      <c r="G30" s="55">
        <f t="shared" si="8"/>
        <v>2104620.3491399996</v>
      </c>
      <c r="H30" s="18"/>
      <c r="I30" s="55">
        <f t="shared" si="9"/>
        <v>2104620.3491399996</v>
      </c>
      <c r="J30" s="18"/>
      <c r="K30" s="55">
        <f t="shared" si="10"/>
        <v>2104620.3491399996</v>
      </c>
      <c r="L30" s="18"/>
      <c r="M30" s="13">
        <f t="shared" si="11"/>
        <v>2104620.3491399996</v>
      </c>
      <c r="N30" s="14">
        <v>176131.95086000022</v>
      </c>
      <c r="O30" s="55">
        <f t="shared" si="12"/>
        <v>2280752.2999999998</v>
      </c>
      <c r="P30" s="14"/>
      <c r="Q30" s="55">
        <f t="shared" si="13"/>
        <v>2280752.2999999998</v>
      </c>
      <c r="R30" s="14"/>
      <c r="S30" s="55">
        <f t="shared" si="14"/>
        <v>2280752.2999999998</v>
      </c>
      <c r="T30" s="14">
        <v>126834.60000000009</v>
      </c>
      <c r="U30" s="13">
        <f t="shared" si="15"/>
        <v>2407586.9</v>
      </c>
      <c r="V30" s="15">
        <f>N30+T30</f>
        <v>302966.55086000031</v>
      </c>
      <c r="W30" s="9"/>
    </row>
    <row r="31" spans="1:23" ht="15.75" customHeight="1" x14ac:dyDescent="0.2">
      <c r="A31" s="11" t="s">
        <v>50</v>
      </c>
      <c r="B31" s="12" t="s">
        <v>51</v>
      </c>
      <c r="C31" s="13">
        <v>7400.1589999999997</v>
      </c>
      <c r="D31" s="14"/>
      <c r="E31" s="55">
        <f t="shared" si="7"/>
        <v>7400.1589999999997</v>
      </c>
      <c r="F31" s="14"/>
      <c r="G31" s="55">
        <f t="shared" si="8"/>
        <v>7400.1589999999997</v>
      </c>
      <c r="H31" s="18"/>
      <c r="I31" s="55">
        <f t="shared" si="9"/>
        <v>7400.1589999999997</v>
      </c>
      <c r="J31" s="18"/>
      <c r="K31" s="55">
        <f t="shared" si="10"/>
        <v>7400.1589999999997</v>
      </c>
      <c r="L31" s="18"/>
      <c r="M31" s="13">
        <f t="shared" si="11"/>
        <v>7400.1589999999997</v>
      </c>
      <c r="N31" s="14"/>
      <c r="O31" s="55">
        <f t="shared" si="12"/>
        <v>7400.1589999999997</v>
      </c>
      <c r="P31" s="14"/>
      <c r="Q31" s="55">
        <f t="shared" si="13"/>
        <v>7400.1589999999997</v>
      </c>
      <c r="R31" s="14"/>
      <c r="S31" s="55">
        <f t="shared" si="14"/>
        <v>7400.1589999999997</v>
      </c>
      <c r="T31" s="14"/>
      <c r="U31" s="13">
        <f t="shared" si="15"/>
        <v>7400.1589999999997</v>
      </c>
      <c r="V31" s="15"/>
      <c r="W31" s="9"/>
    </row>
    <row r="32" spans="1:23" s="10" customFormat="1" ht="18" customHeight="1" x14ac:dyDescent="0.2">
      <c r="A32" s="23" t="s">
        <v>52</v>
      </c>
      <c r="B32" s="24" t="s">
        <v>53</v>
      </c>
      <c r="C32" s="25">
        <f>C33+C39+C40+C41+C42</f>
        <v>46603726.700000003</v>
      </c>
      <c r="D32" s="25"/>
      <c r="E32" s="25">
        <f t="shared" ref="E32:T32" si="16">E33+E39+E40+E41+E42</f>
        <v>46603726.700000003</v>
      </c>
      <c r="F32" s="25">
        <f t="shared" si="16"/>
        <v>-2029.2999999999993</v>
      </c>
      <c r="G32" s="25">
        <f t="shared" si="16"/>
        <v>46601697.400000006</v>
      </c>
      <c r="H32" s="25">
        <f t="shared" si="16"/>
        <v>383703.49999999988</v>
      </c>
      <c r="I32" s="25">
        <f t="shared" si="16"/>
        <v>46985400.899999999</v>
      </c>
      <c r="J32" s="25">
        <f t="shared" si="16"/>
        <v>2243848.0000000009</v>
      </c>
      <c r="K32" s="25">
        <f t="shared" si="16"/>
        <v>49229248.900000006</v>
      </c>
      <c r="L32" s="25"/>
      <c r="M32" s="25">
        <f t="shared" si="16"/>
        <v>49229248.900000006</v>
      </c>
      <c r="N32" s="25">
        <f t="shared" si="16"/>
        <v>2755317.6999999983</v>
      </c>
      <c r="O32" s="25">
        <f t="shared" si="16"/>
        <v>51984566.599999994</v>
      </c>
      <c r="P32" s="25">
        <f t="shared" si="16"/>
        <v>1446232.6</v>
      </c>
      <c r="Q32" s="25">
        <f t="shared" si="16"/>
        <v>53430799.199999996</v>
      </c>
      <c r="R32" s="25">
        <f t="shared" si="16"/>
        <v>126816.09999999963</v>
      </c>
      <c r="S32" s="25">
        <f t="shared" si="16"/>
        <v>53557615.29999999</v>
      </c>
      <c r="T32" s="25">
        <f t="shared" si="16"/>
        <v>2562470.9999999995</v>
      </c>
      <c r="U32" s="25">
        <f>U33+U39+U40+U41+U42</f>
        <v>56120086.299999997</v>
      </c>
      <c r="V32" s="59">
        <f>V33+V39+V40+V41+V42</f>
        <v>9516359.5999999996</v>
      </c>
      <c r="W32" s="9"/>
    </row>
    <row r="33" spans="1:27" s="10" customFormat="1" ht="38.25" x14ac:dyDescent="0.2">
      <c r="A33" s="11" t="s">
        <v>54</v>
      </c>
      <c r="B33" s="12" t="s">
        <v>55</v>
      </c>
      <c r="C33" s="13">
        <f>C34+C35+C36+C37+C38</f>
        <v>46503726.700000003</v>
      </c>
      <c r="D33" s="14"/>
      <c r="E33" s="55">
        <f>E34+E35+E36+E37</f>
        <v>46503726.700000003</v>
      </c>
      <c r="F33" s="14"/>
      <c r="G33" s="55">
        <f t="shared" ref="G33:H33" si="17">G34+G35+G36+G37</f>
        <v>46503726.700000003</v>
      </c>
      <c r="H33" s="14">
        <f t="shared" si="17"/>
        <v>399751.89999999991</v>
      </c>
      <c r="I33" s="55">
        <f>I34+I35+I36+I37</f>
        <v>46903478.600000001</v>
      </c>
      <c r="J33" s="14">
        <f>J34+J35+J36+J37</f>
        <v>2202621.3000000007</v>
      </c>
      <c r="K33" s="55">
        <f t="shared" ref="K33:T33" si="18">K34+K35+K36+K37</f>
        <v>49106099.900000006</v>
      </c>
      <c r="L33" s="14"/>
      <c r="M33" s="55">
        <f t="shared" si="18"/>
        <v>49106099.900000006</v>
      </c>
      <c r="N33" s="14">
        <f t="shared" si="18"/>
        <v>2772671.9999999986</v>
      </c>
      <c r="O33" s="55">
        <f t="shared" si="18"/>
        <v>51878771.899999999</v>
      </c>
      <c r="P33" s="14">
        <f t="shared" si="18"/>
        <v>1446232.6</v>
      </c>
      <c r="Q33" s="55">
        <f t="shared" si="18"/>
        <v>53325004.5</v>
      </c>
      <c r="R33" s="14">
        <f t="shared" si="18"/>
        <v>126816.09999999963</v>
      </c>
      <c r="S33" s="55">
        <f t="shared" si="18"/>
        <v>53451820.599999994</v>
      </c>
      <c r="T33" s="14">
        <f t="shared" si="18"/>
        <v>1859572.4999999995</v>
      </c>
      <c r="U33" s="13">
        <f>U34+U35+U36+U37+U38</f>
        <v>55311393.100000001</v>
      </c>
      <c r="V33" s="15">
        <f>V34+V35+V36+V37</f>
        <v>8807666.3999999985</v>
      </c>
      <c r="W33" s="9"/>
    </row>
    <row r="34" spans="1:27" ht="27.75" customHeight="1" x14ac:dyDescent="0.2">
      <c r="A34" s="11" t="s">
        <v>56</v>
      </c>
      <c r="B34" s="12" t="s">
        <v>57</v>
      </c>
      <c r="C34" s="13">
        <v>18479539.100000001</v>
      </c>
      <c r="D34" s="14"/>
      <c r="E34" s="55">
        <f>C34+D34</f>
        <v>18479539.100000001</v>
      </c>
      <c r="F34" s="14"/>
      <c r="G34" s="55">
        <f>E34+F34</f>
        <v>18479539.100000001</v>
      </c>
      <c r="H34" s="14"/>
      <c r="I34" s="55">
        <f>G34+H34</f>
        <v>18479539.100000001</v>
      </c>
      <c r="J34" s="14"/>
      <c r="K34" s="55">
        <f>I34+J34</f>
        <v>18479539.100000001</v>
      </c>
      <c r="L34" s="18"/>
      <c r="M34" s="13">
        <f>K34+L34</f>
        <v>18479539.100000001</v>
      </c>
      <c r="N34" s="14"/>
      <c r="O34" s="55">
        <f>M34+N34</f>
        <v>18479539.100000001</v>
      </c>
      <c r="P34" s="14"/>
      <c r="Q34" s="55">
        <f>O34+P34</f>
        <v>18479539.100000001</v>
      </c>
      <c r="R34" s="14"/>
      <c r="S34" s="55">
        <f>Q34+R34</f>
        <v>18479539.100000001</v>
      </c>
      <c r="T34" s="14"/>
      <c r="U34" s="13">
        <f>S34+T34</f>
        <v>18479539.100000001</v>
      </c>
      <c r="V34" s="15"/>
      <c r="W34" s="9"/>
      <c r="X34" s="26"/>
      <c r="Y34" s="10"/>
      <c r="Z34" s="26"/>
    </row>
    <row r="35" spans="1:27" ht="42" customHeight="1" x14ac:dyDescent="0.2">
      <c r="A35" s="11" t="s">
        <v>58</v>
      </c>
      <c r="B35" s="12" t="s">
        <v>59</v>
      </c>
      <c r="C35" s="13">
        <v>23046772.5</v>
      </c>
      <c r="D35" s="14"/>
      <c r="E35" s="55">
        <f t="shared" ref="E35:E40" si="19">C35+D35</f>
        <v>23046772.5</v>
      </c>
      <c r="F35" s="14"/>
      <c r="G35" s="55">
        <f t="shared" ref="G35:G42" si="20">E35+F35</f>
        <v>23046772.5</v>
      </c>
      <c r="H35" s="14"/>
      <c r="I35" s="55">
        <f t="shared" ref="I35:I42" si="21">G35+H35</f>
        <v>23046772.5</v>
      </c>
      <c r="J35" s="14">
        <v>1451679.3000000007</v>
      </c>
      <c r="K35" s="55">
        <f t="shared" ref="K35:K42" si="22">I35+J35</f>
        <v>24498451.800000001</v>
      </c>
      <c r="L35" s="18"/>
      <c r="M35" s="13">
        <f t="shared" ref="M35:M42" si="23">K35+L35</f>
        <v>24498451.800000001</v>
      </c>
      <c r="N35" s="14">
        <v>2372137.3999999985</v>
      </c>
      <c r="O35" s="55">
        <f t="shared" ref="O35:O42" si="24">M35+N35</f>
        <v>26870589.199999999</v>
      </c>
      <c r="P35" s="14">
        <v>1110688.5</v>
      </c>
      <c r="Q35" s="55">
        <f t="shared" ref="Q35:Q42" si="25">O35+P35</f>
        <v>27981277.699999999</v>
      </c>
      <c r="R35" s="14">
        <v>125194</v>
      </c>
      <c r="S35" s="55">
        <f t="shared" ref="S35:S42" si="26">Q35+R35</f>
        <v>28106471.699999999</v>
      </c>
      <c r="T35" s="14">
        <v>514595.19999999925</v>
      </c>
      <c r="U35" s="13">
        <f t="shared" ref="U35:U42" si="27">S35+T35</f>
        <v>28621066.899999999</v>
      </c>
      <c r="V35" s="15">
        <f>J35+N35+P35+R35+T35</f>
        <v>5574294.3999999985</v>
      </c>
      <c r="W35" s="9"/>
      <c r="X35" s="26"/>
      <c r="Z35" s="26"/>
    </row>
    <row r="36" spans="1:27" ht="27.75" customHeight="1" x14ac:dyDescent="0.2">
      <c r="A36" s="11" t="s">
        <v>60</v>
      </c>
      <c r="B36" s="12" t="s">
        <v>61</v>
      </c>
      <c r="C36" s="13">
        <v>2815886.1</v>
      </c>
      <c r="D36" s="14"/>
      <c r="E36" s="55">
        <f t="shared" si="19"/>
        <v>2815886.1</v>
      </c>
      <c r="F36" s="14"/>
      <c r="G36" s="55">
        <f t="shared" si="20"/>
        <v>2815886.1</v>
      </c>
      <c r="H36" s="14"/>
      <c r="I36" s="55">
        <f t="shared" si="21"/>
        <v>2815886.1</v>
      </c>
      <c r="J36" s="14"/>
      <c r="K36" s="55">
        <f t="shared" si="22"/>
        <v>2815886.1</v>
      </c>
      <c r="L36" s="18"/>
      <c r="M36" s="13">
        <f t="shared" si="23"/>
        <v>2815886.1</v>
      </c>
      <c r="N36" s="14">
        <v>4499.6000000000931</v>
      </c>
      <c r="O36" s="55">
        <f t="shared" si="24"/>
        <v>2820385.7</v>
      </c>
      <c r="P36" s="14">
        <v>544</v>
      </c>
      <c r="Q36" s="55">
        <f t="shared" si="25"/>
        <v>2820929.7</v>
      </c>
      <c r="R36" s="14">
        <v>1622.0999999996275</v>
      </c>
      <c r="S36" s="55">
        <f t="shared" si="26"/>
        <v>2822551.8</v>
      </c>
      <c r="T36" s="14">
        <v>56910.300000000279</v>
      </c>
      <c r="U36" s="13">
        <f t="shared" si="27"/>
        <v>2879462.1</v>
      </c>
      <c r="V36" s="15">
        <f>N36+P36+R36+T36</f>
        <v>63576</v>
      </c>
      <c r="W36" s="9"/>
      <c r="X36" s="26"/>
      <c r="Z36" s="26"/>
    </row>
    <row r="37" spans="1:27" ht="15.75" customHeight="1" x14ac:dyDescent="0.2">
      <c r="A37" s="11" t="s">
        <v>62</v>
      </c>
      <c r="B37" s="12" t="s">
        <v>63</v>
      </c>
      <c r="C37" s="13">
        <v>2161529</v>
      </c>
      <c r="D37" s="14"/>
      <c r="E37" s="55">
        <f t="shared" si="19"/>
        <v>2161529</v>
      </c>
      <c r="F37" s="14"/>
      <c r="G37" s="55">
        <f t="shared" si="20"/>
        <v>2161529</v>
      </c>
      <c r="H37" s="14">
        <v>399751.89999999991</v>
      </c>
      <c r="I37" s="55">
        <f t="shared" si="21"/>
        <v>2561280.9</v>
      </c>
      <c r="J37" s="14">
        <v>750942</v>
      </c>
      <c r="K37" s="55">
        <f t="shared" si="22"/>
        <v>3312222.9</v>
      </c>
      <c r="L37" s="18"/>
      <c r="M37" s="13">
        <f t="shared" si="23"/>
        <v>3312222.9</v>
      </c>
      <c r="N37" s="14">
        <v>396035</v>
      </c>
      <c r="O37" s="55">
        <f t="shared" si="24"/>
        <v>3708257.9</v>
      </c>
      <c r="P37" s="14">
        <v>335000.10000000009</v>
      </c>
      <c r="Q37" s="55">
        <f t="shared" si="25"/>
        <v>4043258</v>
      </c>
      <c r="R37" s="14"/>
      <c r="S37" s="55">
        <f t="shared" si="26"/>
        <v>4043258</v>
      </c>
      <c r="T37" s="14">
        <v>1288067</v>
      </c>
      <c r="U37" s="13">
        <f t="shared" si="27"/>
        <v>5331325</v>
      </c>
      <c r="V37" s="15">
        <f>H37+J37+N37+P37+T37</f>
        <v>3169796</v>
      </c>
      <c r="W37" s="9"/>
      <c r="X37" s="26"/>
      <c r="Z37" s="26"/>
    </row>
    <row r="38" spans="1:27" ht="27.75" customHeight="1" x14ac:dyDescent="0.2">
      <c r="A38" s="27" t="s">
        <v>64</v>
      </c>
      <c r="B38" s="28" t="s">
        <v>65</v>
      </c>
      <c r="C38" s="29"/>
      <c r="D38" s="14"/>
      <c r="E38" s="55"/>
      <c r="F38" s="14"/>
      <c r="G38" s="55"/>
      <c r="H38" s="14"/>
      <c r="I38" s="55"/>
      <c r="J38" s="14"/>
      <c r="K38" s="55"/>
      <c r="L38" s="18"/>
      <c r="M38" s="13"/>
      <c r="N38" s="18"/>
      <c r="O38" s="55"/>
      <c r="P38" s="18"/>
      <c r="Q38" s="55"/>
      <c r="R38" s="18"/>
      <c r="S38" s="55"/>
      <c r="T38" s="18"/>
      <c r="U38" s="13"/>
      <c r="V38" s="15"/>
      <c r="W38" s="9"/>
    </row>
    <row r="39" spans="1:27" ht="48" customHeight="1" x14ac:dyDescent="0.2">
      <c r="A39" s="27" t="s">
        <v>234</v>
      </c>
      <c r="B39" s="28" t="s">
        <v>66</v>
      </c>
      <c r="C39" s="29"/>
      <c r="D39" s="14"/>
      <c r="E39" s="55"/>
      <c r="F39" s="14"/>
      <c r="G39" s="55"/>
      <c r="H39" s="14"/>
      <c r="I39" s="55"/>
      <c r="J39" s="14"/>
      <c r="K39" s="55"/>
      <c r="L39" s="18"/>
      <c r="M39" s="13"/>
      <c r="N39" s="18"/>
      <c r="O39" s="55"/>
      <c r="P39" s="18"/>
      <c r="Q39" s="55"/>
      <c r="R39" s="18"/>
      <c r="S39" s="55"/>
      <c r="T39" s="14">
        <v>743521.6</v>
      </c>
      <c r="U39" s="13">
        <f t="shared" si="27"/>
        <v>743521.6</v>
      </c>
      <c r="V39" s="15">
        <f>T39</f>
        <v>743521.6</v>
      </c>
      <c r="W39" s="9"/>
      <c r="Y39" s="26"/>
    </row>
    <row r="40" spans="1:27" ht="27.75" customHeight="1" x14ac:dyDescent="0.2">
      <c r="A40" s="27" t="s">
        <v>232</v>
      </c>
      <c r="B40" s="28" t="s">
        <v>233</v>
      </c>
      <c r="C40" s="29">
        <v>100000</v>
      </c>
      <c r="D40" s="30"/>
      <c r="E40" s="55">
        <f t="shared" si="19"/>
        <v>100000</v>
      </c>
      <c r="F40" s="30"/>
      <c r="G40" s="55">
        <f t="shared" si="20"/>
        <v>100000</v>
      </c>
      <c r="H40" s="14"/>
      <c r="I40" s="55">
        <f t="shared" si="21"/>
        <v>100000</v>
      </c>
      <c r="J40" s="14">
        <v>33050</v>
      </c>
      <c r="K40" s="55">
        <f t="shared" si="22"/>
        <v>133050</v>
      </c>
      <c r="L40" s="18"/>
      <c r="M40" s="13">
        <f t="shared" si="23"/>
        <v>133050</v>
      </c>
      <c r="N40" s="18"/>
      <c r="O40" s="55">
        <f t="shared" si="24"/>
        <v>133050</v>
      </c>
      <c r="P40" s="18"/>
      <c r="Q40" s="55">
        <f t="shared" si="25"/>
        <v>133050</v>
      </c>
      <c r="R40" s="18"/>
      <c r="S40" s="55">
        <f t="shared" si="26"/>
        <v>133050</v>
      </c>
      <c r="T40" s="14">
        <v>-50000</v>
      </c>
      <c r="U40" s="13">
        <f t="shared" si="27"/>
        <v>83050</v>
      </c>
      <c r="V40" s="15">
        <f>J40+T40</f>
        <v>-16950</v>
      </c>
      <c r="W40" s="9"/>
      <c r="Y40" s="26"/>
    </row>
    <row r="41" spans="1:27" ht="66.75" customHeight="1" x14ac:dyDescent="0.2">
      <c r="A41" s="27" t="s">
        <v>67</v>
      </c>
      <c r="B41" s="28" t="s">
        <v>68</v>
      </c>
      <c r="C41" s="29"/>
      <c r="D41" s="30"/>
      <c r="E41" s="55"/>
      <c r="F41" s="30">
        <v>25000</v>
      </c>
      <c r="G41" s="55">
        <f t="shared" si="20"/>
        <v>25000</v>
      </c>
      <c r="H41" s="14">
        <v>12465.300000000003</v>
      </c>
      <c r="I41" s="55">
        <f t="shared" si="21"/>
        <v>37465.300000000003</v>
      </c>
      <c r="J41" s="14">
        <v>8176.6999999999971</v>
      </c>
      <c r="K41" s="55">
        <f t="shared" si="22"/>
        <v>45642</v>
      </c>
      <c r="L41" s="18"/>
      <c r="M41" s="13">
        <f t="shared" si="23"/>
        <v>45642</v>
      </c>
      <c r="N41" s="14">
        <v>3611.3000000000029</v>
      </c>
      <c r="O41" s="55">
        <f t="shared" si="24"/>
        <v>49253.3</v>
      </c>
      <c r="P41" s="14"/>
      <c r="Q41" s="55">
        <f t="shared" si="25"/>
        <v>49253.3</v>
      </c>
      <c r="R41" s="14"/>
      <c r="S41" s="55">
        <f t="shared" si="26"/>
        <v>49253.3</v>
      </c>
      <c r="T41" s="14">
        <v>13374</v>
      </c>
      <c r="U41" s="13">
        <f t="shared" si="27"/>
        <v>62627.3</v>
      </c>
      <c r="V41" s="15">
        <f>F41+H41+J41+N41+T41</f>
        <v>62627.3</v>
      </c>
      <c r="W41" s="9"/>
    </row>
    <row r="42" spans="1:27" ht="55.5" customHeight="1" x14ac:dyDescent="0.2">
      <c r="A42" s="27" t="s">
        <v>69</v>
      </c>
      <c r="B42" s="28" t="s">
        <v>70</v>
      </c>
      <c r="C42" s="29"/>
      <c r="D42" s="30"/>
      <c r="E42" s="55"/>
      <c r="F42" s="30">
        <v>-27029.3</v>
      </c>
      <c r="G42" s="55">
        <f t="shared" si="20"/>
        <v>-27029.3</v>
      </c>
      <c r="H42" s="14">
        <v>-28513.7</v>
      </c>
      <c r="I42" s="55">
        <f t="shared" si="21"/>
        <v>-55543</v>
      </c>
      <c r="J42" s="14"/>
      <c r="K42" s="55">
        <f t="shared" si="22"/>
        <v>-55543</v>
      </c>
      <c r="L42" s="18"/>
      <c r="M42" s="13">
        <f t="shared" si="23"/>
        <v>-55543</v>
      </c>
      <c r="N42" s="14">
        <v>-20965.600000000006</v>
      </c>
      <c r="O42" s="55">
        <f t="shared" si="24"/>
        <v>-76508.600000000006</v>
      </c>
      <c r="P42" s="14"/>
      <c r="Q42" s="55">
        <f t="shared" si="25"/>
        <v>-76508.600000000006</v>
      </c>
      <c r="R42" s="14"/>
      <c r="S42" s="55">
        <f t="shared" si="26"/>
        <v>-76508.600000000006</v>
      </c>
      <c r="T42" s="14">
        <v>-3997.0999999999913</v>
      </c>
      <c r="U42" s="13">
        <f t="shared" si="27"/>
        <v>-80505.7</v>
      </c>
      <c r="V42" s="15">
        <f>F42+H42+N42+T42</f>
        <v>-80505.7</v>
      </c>
      <c r="W42" s="9"/>
      <c r="X42" s="26"/>
    </row>
    <row r="43" spans="1:27" s="10" customFormat="1" ht="19.5" customHeight="1" thickBot="1" x14ac:dyDescent="0.25">
      <c r="A43" s="65" t="s">
        <v>71</v>
      </c>
      <c r="B43" s="66"/>
      <c r="C43" s="31">
        <f>C7+C32</f>
        <v>173195304.27373999</v>
      </c>
      <c r="D43" s="31"/>
      <c r="E43" s="31">
        <f t="shared" ref="E43:K43" si="28">E7+E32</f>
        <v>173195304.27373999</v>
      </c>
      <c r="F43" s="31">
        <f t="shared" si="28"/>
        <v>-2029.2999999999993</v>
      </c>
      <c r="G43" s="31">
        <f t="shared" si="28"/>
        <v>173193274.97374001</v>
      </c>
      <c r="H43" s="31">
        <f t="shared" si="28"/>
        <v>383703.49999999988</v>
      </c>
      <c r="I43" s="31">
        <f t="shared" si="28"/>
        <v>173576978.47374001</v>
      </c>
      <c r="J43" s="31">
        <f t="shared" si="28"/>
        <v>2243848.0000000009</v>
      </c>
      <c r="K43" s="31">
        <f t="shared" si="28"/>
        <v>175820826.47374001</v>
      </c>
      <c r="L43" s="31"/>
      <c r="M43" s="31">
        <f>M7+M32</f>
        <v>175820826.47374001</v>
      </c>
      <c r="N43" s="31">
        <f>N7+N32</f>
        <v>7560219.4332599966</v>
      </c>
      <c r="O43" s="31">
        <f>O7+O32+0.1</f>
        <v>183381046.00699994</v>
      </c>
      <c r="P43" s="31">
        <f>P7+P32</f>
        <v>1714600.8</v>
      </c>
      <c r="Q43" s="31">
        <f t="shared" ref="Q43:T43" si="29">Q7+Q32</f>
        <v>185095646.70699996</v>
      </c>
      <c r="R43" s="31">
        <f t="shared" si="29"/>
        <v>126816.09999999963</v>
      </c>
      <c r="S43" s="31">
        <f t="shared" si="29"/>
        <v>185222462.80699995</v>
      </c>
      <c r="T43" s="31">
        <f t="shared" si="29"/>
        <v>-1437616.5000000005</v>
      </c>
      <c r="U43" s="31">
        <f>U7+U32</f>
        <v>183784846.30699998</v>
      </c>
      <c r="V43" s="60">
        <f>V7+V32</f>
        <v>10589542.033259999</v>
      </c>
      <c r="W43" s="9"/>
    </row>
    <row r="45" spans="1:27" x14ac:dyDescent="0.2">
      <c r="U45" s="26"/>
      <c r="AA45" s="26"/>
    </row>
    <row r="46" spans="1:27" x14ac:dyDescent="0.2">
      <c r="C46" s="3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34"/>
      <c r="V46" s="26"/>
    </row>
    <row r="47" spans="1:27" x14ac:dyDescent="0.2">
      <c r="U47" s="26"/>
    </row>
    <row r="48" spans="1:27" x14ac:dyDescent="0.2">
      <c r="U48" s="35"/>
      <c r="V48" s="26"/>
    </row>
    <row r="49" spans="3:22" x14ac:dyDescent="0.2"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26"/>
    </row>
    <row r="50" spans="3:22" x14ac:dyDescent="0.2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5"/>
      <c r="V50" s="26"/>
    </row>
    <row r="51" spans="3:22" x14ac:dyDescent="0.2"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26"/>
      <c r="V51" s="26"/>
    </row>
    <row r="52" spans="3:22" x14ac:dyDescent="0.2"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26"/>
      <c r="V52" s="26"/>
    </row>
    <row r="54" spans="3:22" ht="15.75" x14ac:dyDescent="0.25">
      <c r="U54" s="19"/>
    </row>
    <row r="56" spans="3:22" x14ac:dyDescent="0.2">
      <c r="V56" s="26"/>
    </row>
  </sheetData>
  <mergeCells count="16">
    <mergeCell ref="R4:S4"/>
    <mergeCell ref="A43:B43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7.874015748031496E-2" right="7.874015748031496E-2" top="0.11811023622047245" bottom="0.11811023622047245" header="0" footer="0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X8" sqref="X8"/>
    </sheetView>
  </sheetViews>
  <sheetFormatPr defaultRowHeight="12.75" x14ac:dyDescent="0.2"/>
  <cols>
    <col min="1" max="1" width="19" style="1" customWidth="1"/>
    <col min="2" max="2" width="54.1640625" style="32" customWidth="1"/>
    <col min="3" max="3" width="24" style="32" customWidth="1"/>
    <col min="4" max="20" width="16.33203125" style="42" customWidth="1"/>
    <col min="21" max="21" width="23.5" style="1" customWidth="1"/>
    <col min="22" max="22" width="15.5" style="1" customWidth="1"/>
    <col min="23" max="23" width="29" style="41" customWidth="1"/>
    <col min="24" max="24" width="23.6640625" style="1" customWidth="1"/>
    <col min="25" max="16384" width="9.33203125" style="1"/>
  </cols>
  <sheetData>
    <row r="1" spans="1:24" ht="23.25" customHeight="1" x14ac:dyDescent="0.2">
      <c r="A1" s="82" t="s">
        <v>245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4" ht="15.75" customHeight="1" thickBot="1" x14ac:dyDescent="0.25">
      <c r="B2" s="2"/>
      <c r="C2" s="2"/>
      <c r="V2" s="3" t="s">
        <v>0</v>
      </c>
    </row>
    <row r="3" spans="1:24" ht="72.75" customHeight="1" thickBot="1" x14ac:dyDescent="0.25">
      <c r="A3" s="68" t="s">
        <v>72</v>
      </c>
      <c r="B3" s="68" t="s">
        <v>2</v>
      </c>
      <c r="C3" s="83" t="s">
        <v>241</v>
      </c>
      <c r="D3" s="77" t="s">
        <v>242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9"/>
      <c r="U3" s="72" t="s">
        <v>244</v>
      </c>
      <c r="V3" s="68" t="s">
        <v>3</v>
      </c>
    </row>
    <row r="4" spans="1:24" ht="25.5" customHeight="1" thickBot="1" x14ac:dyDescent="0.25">
      <c r="A4" s="69"/>
      <c r="B4" s="69"/>
      <c r="C4" s="69"/>
      <c r="D4" s="84" t="s">
        <v>243</v>
      </c>
      <c r="E4" s="85"/>
      <c r="F4" s="84" t="s">
        <v>246</v>
      </c>
      <c r="G4" s="85"/>
      <c r="H4" s="84" t="s">
        <v>248</v>
      </c>
      <c r="I4" s="85"/>
      <c r="J4" s="84" t="s">
        <v>249</v>
      </c>
      <c r="K4" s="85"/>
      <c r="L4" s="84" t="s">
        <v>252</v>
      </c>
      <c r="M4" s="85"/>
      <c r="N4" s="84" t="s">
        <v>253</v>
      </c>
      <c r="O4" s="85"/>
      <c r="P4" s="86" t="s">
        <v>258</v>
      </c>
      <c r="Q4" s="87"/>
      <c r="R4" s="84" t="s">
        <v>259</v>
      </c>
      <c r="S4" s="85"/>
      <c r="T4" s="62" t="s">
        <v>260</v>
      </c>
      <c r="U4" s="73"/>
      <c r="V4" s="69"/>
    </row>
    <row r="5" spans="1:24" ht="27" customHeight="1" thickBot="1" x14ac:dyDescent="0.25">
      <c r="A5" s="70"/>
      <c r="B5" s="70"/>
      <c r="C5" s="71"/>
      <c r="D5" s="57" t="s">
        <v>4</v>
      </c>
      <c r="E5" s="57" t="s">
        <v>247</v>
      </c>
      <c r="F5" s="4" t="s">
        <v>4</v>
      </c>
      <c r="G5" s="4" t="s">
        <v>247</v>
      </c>
      <c r="H5" s="4" t="s">
        <v>4</v>
      </c>
      <c r="I5" s="4" t="s">
        <v>247</v>
      </c>
      <c r="J5" s="4" t="s">
        <v>4</v>
      </c>
      <c r="K5" s="4" t="s">
        <v>247</v>
      </c>
      <c r="L5" s="4" t="s">
        <v>4</v>
      </c>
      <c r="M5" s="4" t="s">
        <v>247</v>
      </c>
      <c r="N5" s="4" t="s">
        <v>4</v>
      </c>
      <c r="O5" s="4" t="s">
        <v>247</v>
      </c>
      <c r="P5" s="4" t="s">
        <v>4</v>
      </c>
      <c r="Q5" s="4" t="s">
        <v>247</v>
      </c>
      <c r="R5" s="61" t="s">
        <v>4</v>
      </c>
      <c r="S5" s="4" t="s">
        <v>247</v>
      </c>
      <c r="T5" s="61" t="s">
        <v>4</v>
      </c>
      <c r="U5" s="74"/>
      <c r="V5" s="71"/>
    </row>
    <row r="6" spans="1:24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</row>
    <row r="7" spans="1:24" s="10" customFormat="1" ht="15.75" x14ac:dyDescent="0.25">
      <c r="A7" s="51" t="s">
        <v>73</v>
      </c>
      <c r="B7" s="7" t="s">
        <v>74</v>
      </c>
      <c r="C7" s="8">
        <f>SUM(C8:C17)</f>
        <v>24284465.100000001</v>
      </c>
      <c r="D7" s="8">
        <f>SUM(D8:D17)</f>
        <v>-2843999.5999999996</v>
      </c>
      <c r="E7" s="8">
        <f t="shared" ref="E7:M7" si="0">SUM(E8:E17)</f>
        <v>21440465.5</v>
      </c>
      <c r="F7" s="8">
        <f t="shared" si="0"/>
        <v>-171854.4</v>
      </c>
      <c r="G7" s="8">
        <f t="shared" si="0"/>
        <v>21268611.100000001</v>
      </c>
      <c r="H7" s="8">
        <f t="shared" si="0"/>
        <v>3963.1999999992549</v>
      </c>
      <c r="I7" s="8">
        <f t="shared" si="0"/>
        <v>21272574.300000001</v>
      </c>
      <c r="J7" s="8">
        <f t="shared" si="0"/>
        <v>6676.2000000003609</v>
      </c>
      <c r="K7" s="8">
        <f>SUM(K8:K17)+0.1</f>
        <v>21279250.600000001</v>
      </c>
      <c r="L7" s="8">
        <f t="shared" si="0"/>
        <v>20902.599999999627</v>
      </c>
      <c r="M7" s="8">
        <f t="shared" si="0"/>
        <v>21300153.100000001</v>
      </c>
      <c r="N7" s="8">
        <f>SUM(N8:N17)+0.1</f>
        <v>535065.40000000072</v>
      </c>
      <c r="O7" s="8">
        <f t="shared" ref="O7:P7" si="1">SUM(O8:O17)+0.1</f>
        <v>21835218.5</v>
      </c>
      <c r="P7" s="8">
        <f t="shared" si="1"/>
        <v>4338411.6999999993</v>
      </c>
      <c r="Q7" s="8">
        <f>SUM(Q8:Q17)</f>
        <v>26173630</v>
      </c>
      <c r="R7" s="8">
        <f>SUM(R8:R17)</f>
        <v>-56701.5</v>
      </c>
      <c r="S7" s="8">
        <f>SUM(S8:S17)+0.1</f>
        <v>26116928.600000001</v>
      </c>
      <c r="T7" s="8">
        <f>SUM(T8:T17)-0.1</f>
        <v>1015550.8000000009</v>
      </c>
      <c r="U7" s="8">
        <f>SUM(U8:U17)</f>
        <v>27132479.399999999</v>
      </c>
      <c r="V7" s="58">
        <f>SUM(V8:V17)</f>
        <v>2848014.3000000007</v>
      </c>
      <c r="W7" s="46"/>
      <c r="X7" s="9"/>
    </row>
    <row r="8" spans="1:24" ht="43.5" customHeight="1" x14ac:dyDescent="0.25">
      <c r="A8" s="52" t="s">
        <v>75</v>
      </c>
      <c r="B8" s="43" t="s">
        <v>76</v>
      </c>
      <c r="C8" s="13">
        <v>270603.7</v>
      </c>
      <c r="D8" s="44"/>
      <c r="E8" s="54">
        <f>C8+D8</f>
        <v>270603.7</v>
      </c>
      <c r="F8" s="44"/>
      <c r="G8" s="54">
        <f>E8+F8</f>
        <v>270603.7</v>
      </c>
      <c r="H8" s="44"/>
      <c r="I8" s="54">
        <f>G8+H8</f>
        <v>270603.7</v>
      </c>
      <c r="J8" s="44"/>
      <c r="K8" s="54">
        <f>I8+J8</f>
        <v>270603.7</v>
      </c>
      <c r="L8" s="44"/>
      <c r="M8" s="45">
        <f>K8+L8</f>
        <v>270603.7</v>
      </c>
      <c r="N8" s="44"/>
      <c r="O8" s="54">
        <f>M8+N8</f>
        <v>270603.7</v>
      </c>
      <c r="P8" s="44"/>
      <c r="Q8" s="54">
        <f>O8+P8</f>
        <v>270603.7</v>
      </c>
      <c r="R8" s="44"/>
      <c r="S8" s="54">
        <f>Q8+R8</f>
        <v>270603.7</v>
      </c>
      <c r="T8" s="44">
        <v>1806.7000000000116</v>
      </c>
      <c r="U8" s="45">
        <f>S8+T8</f>
        <v>272410.40000000002</v>
      </c>
      <c r="V8" s="15">
        <f>T8</f>
        <v>1806.7000000000116</v>
      </c>
      <c r="W8" s="46"/>
      <c r="X8" s="9"/>
    </row>
    <row r="9" spans="1:24" ht="50.25" customHeight="1" x14ac:dyDescent="0.25">
      <c r="A9" s="52" t="s">
        <v>77</v>
      </c>
      <c r="B9" s="43" t="s">
        <v>78</v>
      </c>
      <c r="C9" s="13">
        <v>365770.8</v>
      </c>
      <c r="D9" s="44"/>
      <c r="E9" s="54">
        <f t="shared" ref="E9:E74" si="2">C9+D9</f>
        <v>365770.8</v>
      </c>
      <c r="F9" s="44"/>
      <c r="G9" s="54">
        <f t="shared" ref="G9:G74" si="3">E9+F9</f>
        <v>365770.8</v>
      </c>
      <c r="H9" s="44"/>
      <c r="I9" s="54">
        <f t="shared" ref="I9:I74" si="4">G9+H9</f>
        <v>365770.8</v>
      </c>
      <c r="J9" s="44"/>
      <c r="K9" s="54">
        <f t="shared" ref="K9:K72" si="5">I9+J9</f>
        <v>365770.8</v>
      </c>
      <c r="L9" s="44"/>
      <c r="M9" s="45">
        <f t="shared" ref="M9:M72" si="6">K9+L9</f>
        <v>365770.8</v>
      </c>
      <c r="N9" s="44"/>
      <c r="O9" s="54">
        <f t="shared" ref="O9:O72" si="7">M9+N9</f>
        <v>365770.8</v>
      </c>
      <c r="P9" s="44"/>
      <c r="Q9" s="54">
        <f t="shared" ref="Q9:Q72" si="8">O9+P9</f>
        <v>365770.8</v>
      </c>
      <c r="R9" s="44"/>
      <c r="S9" s="54">
        <f t="shared" ref="S9:S72" si="9">Q9+R9</f>
        <v>365770.8</v>
      </c>
      <c r="T9" s="44"/>
      <c r="U9" s="45">
        <f t="shared" ref="U9:U72" si="10">S9+T9</f>
        <v>365770.8</v>
      </c>
      <c r="V9" s="15"/>
      <c r="W9" s="46"/>
      <c r="X9" s="9"/>
    </row>
    <row r="10" spans="1:24" ht="57.75" customHeight="1" x14ac:dyDescent="0.25">
      <c r="A10" s="52" t="s">
        <v>79</v>
      </c>
      <c r="B10" s="43" t="s">
        <v>80</v>
      </c>
      <c r="C10" s="13">
        <v>134265.9</v>
      </c>
      <c r="D10" s="44"/>
      <c r="E10" s="54">
        <f t="shared" si="2"/>
        <v>134265.9</v>
      </c>
      <c r="F10" s="44"/>
      <c r="G10" s="54">
        <f t="shared" si="3"/>
        <v>134265.9</v>
      </c>
      <c r="H10" s="44"/>
      <c r="I10" s="54">
        <f t="shared" si="4"/>
        <v>134265.9</v>
      </c>
      <c r="J10" s="44"/>
      <c r="K10" s="54">
        <f t="shared" si="5"/>
        <v>134265.9</v>
      </c>
      <c r="L10" s="44"/>
      <c r="M10" s="45">
        <f t="shared" si="6"/>
        <v>134265.9</v>
      </c>
      <c r="N10" s="44"/>
      <c r="O10" s="54">
        <f t="shared" si="7"/>
        <v>134265.9</v>
      </c>
      <c r="P10" s="44"/>
      <c r="Q10" s="54">
        <f t="shared" si="8"/>
        <v>134265.9</v>
      </c>
      <c r="R10" s="44"/>
      <c r="S10" s="54">
        <f t="shared" si="9"/>
        <v>134265.9</v>
      </c>
      <c r="T10" s="44"/>
      <c r="U10" s="45">
        <f t="shared" si="10"/>
        <v>134265.9</v>
      </c>
      <c r="V10" s="15"/>
      <c r="W10" s="46"/>
      <c r="X10" s="9"/>
    </row>
    <row r="11" spans="1:24" ht="17.25" customHeight="1" x14ac:dyDescent="0.25">
      <c r="A11" s="52" t="s">
        <v>81</v>
      </c>
      <c r="B11" s="43" t="s">
        <v>82</v>
      </c>
      <c r="C11" s="13">
        <v>656897.4</v>
      </c>
      <c r="D11" s="44"/>
      <c r="E11" s="54">
        <f t="shared" si="2"/>
        <v>656897.4</v>
      </c>
      <c r="F11" s="44"/>
      <c r="G11" s="54">
        <f t="shared" si="3"/>
        <v>656897.4</v>
      </c>
      <c r="H11" s="44"/>
      <c r="I11" s="54">
        <f t="shared" si="4"/>
        <v>656897.4</v>
      </c>
      <c r="J11" s="44"/>
      <c r="K11" s="54">
        <f t="shared" si="5"/>
        <v>656897.4</v>
      </c>
      <c r="L11" s="44"/>
      <c r="M11" s="45">
        <f t="shared" si="6"/>
        <v>656897.4</v>
      </c>
      <c r="N11" s="44">
        <v>10000</v>
      </c>
      <c r="O11" s="54">
        <f t="shared" si="7"/>
        <v>666897.4</v>
      </c>
      <c r="P11" s="44"/>
      <c r="Q11" s="54">
        <f t="shared" si="8"/>
        <v>666897.4</v>
      </c>
      <c r="R11" s="44"/>
      <c r="S11" s="54">
        <f t="shared" si="9"/>
        <v>666897.4</v>
      </c>
      <c r="T11" s="44">
        <v>10619.599999999977</v>
      </c>
      <c r="U11" s="45">
        <f t="shared" si="10"/>
        <v>677517</v>
      </c>
      <c r="V11" s="15">
        <f>N11+T11</f>
        <v>20619.599999999977</v>
      </c>
      <c r="W11" s="46"/>
      <c r="X11" s="9"/>
    </row>
    <row r="12" spans="1:24" ht="38.25" x14ac:dyDescent="0.25">
      <c r="A12" s="52" t="s">
        <v>83</v>
      </c>
      <c r="B12" s="43" t="s">
        <v>84</v>
      </c>
      <c r="C12" s="13">
        <v>351947.3</v>
      </c>
      <c r="D12" s="44"/>
      <c r="E12" s="54">
        <f t="shared" si="2"/>
        <v>351947.3</v>
      </c>
      <c r="F12" s="44"/>
      <c r="G12" s="54">
        <f t="shared" si="3"/>
        <v>351947.3</v>
      </c>
      <c r="H12" s="44"/>
      <c r="I12" s="54">
        <f t="shared" si="4"/>
        <v>351947.3</v>
      </c>
      <c r="J12" s="44">
        <v>-1798.2000000000116</v>
      </c>
      <c r="K12" s="54">
        <f t="shared" si="5"/>
        <v>350149.1</v>
      </c>
      <c r="L12" s="44"/>
      <c r="M12" s="45">
        <f t="shared" si="6"/>
        <v>350149.1</v>
      </c>
      <c r="N12" s="44">
        <v>9407.8000000000466</v>
      </c>
      <c r="O12" s="54">
        <f t="shared" si="7"/>
        <v>359556.9</v>
      </c>
      <c r="P12" s="44"/>
      <c r="Q12" s="54">
        <f t="shared" si="8"/>
        <v>359556.9</v>
      </c>
      <c r="R12" s="44"/>
      <c r="S12" s="54">
        <f t="shared" si="9"/>
        <v>359556.9</v>
      </c>
      <c r="T12" s="44"/>
      <c r="U12" s="45">
        <f t="shared" si="10"/>
        <v>359556.9</v>
      </c>
      <c r="V12" s="15">
        <f>J12+N12</f>
        <v>7609.6000000000349</v>
      </c>
      <c r="W12" s="46"/>
      <c r="X12" s="9"/>
    </row>
    <row r="13" spans="1:24" ht="17.25" customHeight="1" x14ac:dyDescent="0.25">
      <c r="A13" s="52" t="s">
        <v>85</v>
      </c>
      <c r="B13" s="43" t="s">
        <v>86</v>
      </c>
      <c r="C13" s="13">
        <v>174364.6</v>
      </c>
      <c r="D13" s="44"/>
      <c r="E13" s="54">
        <f t="shared" si="2"/>
        <v>174364.6</v>
      </c>
      <c r="F13" s="44">
        <v>22741.600000000006</v>
      </c>
      <c r="G13" s="54">
        <f t="shared" si="3"/>
        <v>197106.2</v>
      </c>
      <c r="H13" s="44"/>
      <c r="I13" s="54">
        <f t="shared" si="4"/>
        <v>197106.2</v>
      </c>
      <c r="J13" s="44"/>
      <c r="K13" s="54">
        <f t="shared" si="5"/>
        <v>197106.2</v>
      </c>
      <c r="L13" s="44"/>
      <c r="M13" s="45">
        <f t="shared" si="6"/>
        <v>197106.2</v>
      </c>
      <c r="N13" s="44">
        <v>10335.699999999983</v>
      </c>
      <c r="O13" s="54">
        <f t="shared" si="7"/>
        <v>207441.9</v>
      </c>
      <c r="P13" s="44"/>
      <c r="Q13" s="54">
        <f t="shared" si="8"/>
        <v>207441.9</v>
      </c>
      <c r="R13" s="44"/>
      <c r="S13" s="54">
        <f t="shared" si="9"/>
        <v>207441.9</v>
      </c>
      <c r="T13" s="44">
        <v>554.80000000001746</v>
      </c>
      <c r="U13" s="45">
        <f t="shared" si="10"/>
        <v>207996.7</v>
      </c>
      <c r="V13" s="15">
        <f>F13+N13+T13</f>
        <v>33632.100000000006</v>
      </c>
      <c r="W13" s="46"/>
      <c r="X13" s="9"/>
    </row>
    <row r="14" spans="1:24" ht="29.25" customHeight="1" x14ac:dyDescent="0.25">
      <c r="A14" s="52" t="s">
        <v>236</v>
      </c>
      <c r="B14" s="43" t="s">
        <v>237</v>
      </c>
      <c r="C14" s="13"/>
      <c r="D14" s="44"/>
      <c r="E14" s="54"/>
      <c r="F14" s="44"/>
      <c r="G14" s="54"/>
      <c r="H14" s="44"/>
      <c r="I14" s="54"/>
      <c r="J14" s="44"/>
      <c r="K14" s="54"/>
      <c r="L14" s="44"/>
      <c r="M14" s="45"/>
      <c r="N14" s="44"/>
      <c r="O14" s="54"/>
      <c r="P14" s="44"/>
      <c r="Q14" s="54"/>
      <c r="R14" s="44"/>
      <c r="S14" s="54"/>
      <c r="T14" s="44"/>
      <c r="U14" s="45">
        <f t="shared" si="10"/>
        <v>0</v>
      </c>
      <c r="V14" s="15"/>
      <c r="W14" s="46"/>
      <c r="X14" s="9"/>
    </row>
    <row r="15" spans="1:24" ht="16.5" customHeight="1" x14ac:dyDescent="0.25">
      <c r="A15" s="52" t="s">
        <v>87</v>
      </c>
      <c r="B15" s="43" t="s">
        <v>88</v>
      </c>
      <c r="C15" s="13">
        <v>6000000</v>
      </c>
      <c r="D15" s="44"/>
      <c r="E15" s="54">
        <f t="shared" si="2"/>
        <v>6000000</v>
      </c>
      <c r="F15" s="44"/>
      <c r="G15" s="54">
        <f t="shared" si="3"/>
        <v>6000000</v>
      </c>
      <c r="H15" s="44"/>
      <c r="I15" s="54">
        <f t="shared" si="4"/>
        <v>6000000</v>
      </c>
      <c r="J15" s="44">
        <v>-4726.9000000003725</v>
      </c>
      <c r="K15" s="54">
        <f t="shared" si="5"/>
        <v>5995273.0999999996</v>
      </c>
      <c r="L15" s="44"/>
      <c r="M15" s="45">
        <f t="shared" si="6"/>
        <v>5995273.0999999996</v>
      </c>
      <c r="N15" s="44">
        <v>500000</v>
      </c>
      <c r="O15" s="54">
        <f t="shared" si="7"/>
        <v>6495273.0999999996</v>
      </c>
      <c r="P15" s="44">
        <v>4500000</v>
      </c>
      <c r="Q15" s="54">
        <f t="shared" si="8"/>
        <v>10995273.1</v>
      </c>
      <c r="R15" s="44"/>
      <c r="S15" s="54">
        <f t="shared" si="9"/>
        <v>10995273.1</v>
      </c>
      <c r="T15" s="44">
        <v>3499416.9000000004</v>
      </c>
      <c r="U15" s="45">
        <f t="shared" si="10"/>
        <v>14494690</v>
      </c>
      <c r="V15" s="15">
        <f>J15+N15+P15+T15</f>
        <v>8494690</v>
      </c>
      <c r="W15" s="46"/>
      <c r="X15" s="9"/>
    </row>
    <row r="16" spans="1:24" ht="26.25" x14ac:dyDescent="0.25">
      <c r="A16" s="52" t="s">
        <v>89</v>
      </c>
      <c r="B16" s="47" t="s">
        <v>90</v>
      </c>
      <c r="C16" s="13">
        <v>204.4</v>
      </c>
      <c r="D16" s="44"/>
      <c r="E16" s="54">
        <f t="shared" si="2"/>
        <v>204.4</v>
      </c>
      <c r="F16" s="44"/>
      <c r="G16" s="54">
        <f t="shared" si="3"/>
        <v>204.4</v>
      </c>
      <c r="H16" s="44"/>
      <c r="I16" s="54">
        <f t="shared" si="4"/>
        <v>204.4</v>
      </c>
      <c r="J16" s="44"/>
      <c r="K16" s="54">
        <f t="shared" si="5"/>
        <v>204.4</v>
      </c>
      <c r="L16" s="44"/>
      <c r="M16" s="45">
        <f t="shared" si="6"/>
        <v>204.4</v>
      </c>
      <c r="N16" s="44"/>
      <c r="O16" s="54">
        <f t="shared" si="7"/>
        <v>204.4</v>
      </c>
      <c r="P16" s="44"/>
      <c r="Q16" s="54">
        <f t="shared" si="8"/>
        <v>204.4</v>
      </c>
      <c r="R16" s="44"/>
      <c r="S16" s="54">
        <f t="shared" si="9"/>
        <v>204.4</v>
      </c>
      <c r="T16" s="44"/>
      <c r="U16" s="45">
        <f t="shared" si="10"/>
        <v>204.4</v>
      </c>
      <c r="V16" s="15"/>
      <c r="W16" s="46"/>
      <c r="X16" s="9"/>
    </row>
    <row r="17" spans="1:24" ht="19.5" customHeight="1" x14ac:dyDescent="0.25">
      <c r="A17" s="52" t="s">
        <v>91</v>
      </c>
      <c r="B17" s="43" t="s">
        <v>92</v>
      </c>
      <c r="C17" s="55">
        <v>16330411</v>
      </c>
      <c r="D17" s="44">
        <v>-2843999.5999999996</v>
      </c>
      <c r="E17" s="54">
        <f t="shared" si="2"/>
        <v>13486411.4</v>
      </c>
      <c r="F17" s="44">
        <v>-194596</v>
      </c>
      <c r="G17" s="54">
        <f t="shared" si="3"/>
        <v>13291815.4</v>
      </c>
      <c r="H17" s="44">
        <v>3963.1999999992549</v>
      </c>
      <c r="I17" s="54">
        <f t="shared" si="4"/>
        <v>13295778.6</v>
      </c>
      <c r="J17" s="44">
        <v>13201.300000000745</v>
      </c>
      <c r="K17" s="54">
        <f t="shared" si="5"/>
        <v>13308979.9</v>
      </c>
      <c r="L17" s="44">
        <v>20902.599999999627</v>
      </c>
      <c r="M17" s="45">
        <f t="shared" si="6"/>
        <v>13329882.5</v>
      </c>
      <c r="N17" s="44">
        <v>5321.8000000007451</v>
      </c>
      <c r="O17" s="54">
        <f t="shared" si="7"/>
        <v>13335204.300000001</v>
      </c>
      <c r="P17" s="44">
        <v>-161588.40000000037</v>
      </c>
      <c r="Q17" s="54">
        <f t="shared" si="8"/>
        <v>13173615.9</v>
      </c>
      <c r="R17" s="44">
        <v>-56701.5</v>
      </c>
      <c r="S17" s="54">
        <f t="shared" si="9"/>
        <v>13116914.4</v>
      </c>
      <c r="T17" s="44">
        <v>-2496847.0999999996</v>
      </c>
      <c r="U17" s="45">
        <f t="shared" si="10"/>
        <v>10620067.300000001</v>
      </c>
      <c r="V17" s="15">
        <f>D17+F17+H17+J17+L17+N17+P17+R17+T17</f>
        <v>-5710343.6999999993</v>
      </c>
      <c r="W17" s="46"/>
      <c r="X17" s="9"/>
    </row>
    <row r="18" spans="1:24" s="10" customFormat="1" ht="17.25" customHeight="1" x14ac:dyDescent="0.25">
      <c r="A18" s="53" t="s">
        <v>93</v>
      </c>
      <c r="B18" s="24" t="s">
        <v>94</v>
      </c>
      <c r="C18" s="25">
        <f>SUM(C19:C20)</f>
        <v>81012.600000000006</v>
      </c>
      <c r="D18" s="25"/>
      <c r="E18" s="25">
        <f t="shared" ref="E18:U18" si="11">SUM(E19:E20)</f>
        <v>81012.600000000006</v>
      </c>
      <c r="F18" s="25"/>
      <c r="G18" s="25">
        <f t="shared" si="11"/>
        <v>81012.600000000006</v>
      </c>
      <c r="H18" s="25"/>
      <c r="I18" s="25">
        <f t="shared" si="11"/>
        <v>81012.600000000006</v>
      </c>
      <c r="J18" s="25"/>
      <c r="K18" s="25">
        <f t="shared" si="11"/>
        <v>81012.600000000006</v>
      </c>
      <c r="L18" s="25"/>
      <c r="M18" s="25">
        <f t="shared" si="11"/>
        <v>81012.600000000006</v>
      </c>
      <c r="N18" s="25"/>
      <c r="O18" s="25">
        <f t="shared" si="11"/>
        <v>81012.600000000006</v>
      </c>
      <c r="P18" s="25">
        <f t="shared" si="11"/>
        <v>544</v>
      </c>
      <c r="Q18" s="25">
        <f t="shared" si="11"/>
        <v>81556.600000000006</v>
      </c>
      <c r="R18" s="25"/>
      <c r="S18" s="25">
        <f t="shared" si="11"/>
        <v>81556.600000000006</v>
      </c>
      <c r="T18" s="25"/>
      <c r="U18" s="25">
        <f t="shared" si="11"/>
        <v>81556.600000000006</v>
      </c>
      <c r="V18" s="59">
        <f>V19+V20</f>
        <v>544</v>
      </c>
      <c r="W18" s="46"/>
      <c r="X18" s="9"/>
    </row>
    <row r="19" spans="1:24" ht="16.5" customHeight="1" x14ac:dyDescent="0.25">
      <c r="A19" s="52" t="s">
        <v>95</v>
      </c>
      <c r="B19" s="43" t="s">
        <v>96</v>
      </c>
      <c r="C19" s="13">
        <v>81012.600000000006</v>
      </c>
      <c r="D19" s="44"/>
      <c r="E19" s="54">
        <f t="shared" si="2"/>
        <v>81012.600000000006</v>
      </c>
      <c r="F19" s="44"/>
      <c r="G19" s="54">
        <f t="shared" si="3"/>
        <v>81012.600000000006</v>
      </c>
      <c r="H19" s="44"/>
      <c r="I19" s="54">
        <f t="shared" si="4"/>
        <v>81012.600000000006</v>
      </c>
      <c r="J19" s="44"/>
      <c r="K19" s="54">
        <f t="shared" si="5"/>
        <v>81012.600000000006</v>
      </c>
      <c r="L19" s="44"/>
      <c r="M19" s="45">
        <f t="shared" si="6"/>
        <v>81012.600000000006</v>
      </c>
      <c r="N19" s="44"/>
      <c r="O19" s="54">
        <f t="shared" si="7"/>
        <v>81012.600000000006</v>
      </c>
      <c r="P19" s="44">
        <v>544</v>
      </c>
      <c r="Q19" s="54">
        <f t="shared" si="8"/>
        <v>81556.600000000006</v>
      </c>
      <c r="R19" s="44"/>
      <c r="S19" s="54">
        <f t="shared" si="9"/>
        <v>81556.600000000006</v>
      </c>
      <c r="T19" s="44"/>
      <c r="U19" s="45">
        <f t="shared" si="10"/>
        <v>81556.600000000006</v>
      </c>
      <c r="V19" s="15">
        <f>P19</f>
        <v>544</v>
      </c>
      <c r="W19" s="46"/>
      <c r="X19" s="9"/>
    </row>
    <row r="20" spans="1:24" ht="18" customHeight="1" x14ac:dyDescent="0.25">
      <c r="A20" s="52" t="s">
        <v>97</v>
      </c>
      <c r="B20" s="43" t="s">
        <v>98</v>
      </c>
      <c r="C20" s="13"/>
      <c r="D20" s="44"/>
      <c r="E20" s="54"/>
      <c r="F20" s="44"/>
      <c r="G20" s="54"/>
      <c r="H20" s="44"/>
      <c r="I20" s="54"/>
      <c r="J20" s="44"/>
      <c r="K20" s="54"/>
      <c r="L20" s="44"/>
      <c r="M20" s="45"/>
      <c r="N20" s="44"/>
      <c r="O20" s="54"/>
      <c r="P20" s="44"/>
      <c r="Q20" s="54"/>
      <c r="R20" s="44"/>
      <c r="S20" s="54"/>
      <c r="T20" s="44"/>
      <c r="U20" s="45"/>
      <c r="V20" s="15"/>
      <c r="W20" s="46"/>
      <c r="X20" s="9"/>
    </row>
    <row r="21" spans="1:24" s="10" customFormat="1" ht="29.25" customHeight="1" x14ac:dyDescent="0.25">
      <c r="A21" s="53" t="s">
        <v>99</v>
      </c>
      <c r="B21" s="24" t="s">
        <v>100</v>
      </c>
      <c r="C21" s="25">
        <f>SUM(C22:C25)</f>
        <v>989450.89999999991</v>
      </c>
      <c r="D21" s="25">
        <f t="shared" ref="D21:V21" si="12">SUM(D22:D25)</f>
        <v>8490.8000000000466</v>
      </c>
      <c r="E21" s="25">
        <f t="shared" si="12"/>
        <v>997941.7</v>
      </c>
      <c r="F21" s="25"/>
      <c r="G21" s="25">
        <f t="shared" si="12"/>
        <v>997941.7</v>
      </c>
      <c r="H21" s="25">
        <f t="shared" si="12"/>
        <v>22270.900000000016</v>
      </c>
      <c r="I21" s="25">
        <f t="shared" si="12"/>
        <v>1020212.6000000001</v>
      </c>
      <c r="J21" s="25">
        <f t="shared" si="12"/>
        <v>239.40000000000873</v>
      </c>
      <c r="K21" s="25">
        <f t="shared" si="12"/>
        <v>1020452</v>
      </c>
      <c r="L21" s="25"/>
      <c r="M21" s="25">
        <f t="shared" si="12"/>
        <v>1020452</v>
      </c>
      <c r="N21" s="25">
        <f t="shared" si="12"/>
        <v>33945.699999999953</v>
      </c>
      <c r="O21" s="25">
        <f t="shared" si="12"/>
        <v>1054397.7</v>
      </c>
      <c r="P21" s="25"/>
      <c r="Q21" s="25">
        <f t="shared" si="12"/>
        <v>1054397.7</v>
      </c>
      <c r="R21" s="25"/>
      <c r="S21" s="25">
        <f t="shared" si="12"/>
        <v>1054397.7</v>
      </c>
      <c r="T21" s="25">
        <f t="shared" si="12"/>
        <v>-1503.4000000000233</v>
      </c>
      <c r="U21" s="25">
        <f t="shared" si="12"/>
        <v>1052894.3</v>
      </c>
      <c r="V21" s="59">
        <f t="shared" si="12"/>
        <v>63443.4</v>
      </c>
      <c r="W21" s="46"/>
      <c r="X21" s="9"/>
    </row>
    <row r="22" spans="1:24" ht="18" customHeight="1" x14ac:dyDescent="0.25">
      <c r="A22" s="52" t="s">
        <v>101</v>
      </c>
      <c r="B22" s="43" t="s">
        <v>102</v>
      </c>
      <c r="C22" s="13">
        <v>210275.9</v>
      </c>
      <c r="D22" s="44"/>
      <c r="E22" s="54">
        <f t="shared" si="2"/>
        <v>210275.9</v>
      </c>
      <c r="F22" s="44"/>
      <c r="G22" s="54">
        <f t="shared" si="3"/>
        <v>210275.9</v>
      </c>
      <c r="H22" s="44">
        <v>-64</v>
      </c>
      <c r="I22" s="54">
        <f t="shared" si="4"/>
        <v>210211.9</v>
      </c>
      <c r="J22" s="44"/>
      <c r="K22" s="54">
        <f t="shared" si="5"/>
        <v>210211.9</v>
      </c>
      <c r="L22" s="44"/>
      <c r="M22" s="45">
        <f t="shared" si="6"/>
        <v>210211.9</v>
      </c>
      <c r="N22" s="44"/>
      <c r="O22" s="54">
        <f t="shared" si="7"/>
        <v>210211.9</v>
      </c>
      <c r="P22" s="44"/>
      <c r="Q22" s="54">
        <f t="shared" si="8"/>
        <v>210211.9</v>
      </c>
      <c r="R22" s="44"/>
      <c r="S22" s="54">
        <f t="shared" si="9"/>
        <v>210211.9</v>
      </c>
      <c r="T22" s="44"/>
      <c r="U22" s="45">
        <f t="shared" si="10"/>
        <v>210211.9</v>
      </c>
      <c r="V22" s="15">
        <f>H22</f>
        <v>-64</v>
      </c>
      <c r="W22" s="46"/>
      <c r="X22" s="9"/>
    </row>
    <row r="23" spans="1:24" ht="15.75" x14ac:dyDescent="0.25">
      <c r="A23" s="52" t="s">
        <v>103</v>
      </c>
      <c r="B23" s="43" t="s">
        <v>230</v>
      </c>
      <c r="C23" s="13">
        <v>58175.4</v>
      </c>
      <c r="D23" s="44">
        <v>776.5</v>
      </c>
      <c r="E23" s="54">
        <f t="shared" si="2"/>
        <v>58951.9</v>
      </c>
      <c r="F23" s="44"/>
      <c r="G23" s="54">
        <f t="shared" si="3"/>
        <v>58951.9</v>
      </c>
      <c r="H23" s="44">
        <v>7261.4999999999927</v>
      </c>
      <c r="I23" s="54">
        <f t="shared" si="4"/>
        <v>66213.399999999994</v>
      </c>
      <c r="J23" s="44">
        <v>239.40000000000873</v>
      </c>
      <c r="K23" s="54">
        <f t="shared" si="5"/>
        <v>66452.800000000003</v>
      </c>
      <c r="L23" s="44"/>
      <c r="M23" s="45">
        <f t="shared" si="6"/>
        <v>66452.800000000003</v>
      </c>
      <c r="N23" s="44">
        <v>3205</v>
      </c>
      <c r="O23" s="54">
        <f t="shared" si="7"/>
        <v>69657.8</v>
      </c>
      <c r="P23" s="44"/>
      <c r="Q23" s="54">
        <f t="shared" si="8"/>
        <v>69657.8</v>
      </c>
      <c r="R23" s="44"/>
      <c r="S23" s="54">
        <f t="shared" si="9"/>
        <v>69657.8</v>
      </c>
      <c r="T23" s="44">
        <v>-3844</v>
      </c>
      <c r="U23" s="45">
        <f t="shared" si="10"/>
        <v>65813.8</v>
      </c>
      <c r="V23" s="15">
        <f>D23+H23+J23+N23+T23</f>
        <v>7638.4000000000015</v>
      </c>
      <c r="W23" s="46"/>
      <c r="X23" s="9"/>
    </row>
    <row r="24" spans="1:24" ht="41.25" customHeight="1" x14ac:dyDescent="0.25">
      <c r="A24" s="52" t="s">
        <v>104</v>
      </c>
      <c r="B24" s="43" t="s">
        <v>231</v>
      </c>
      <c r="C24" s="13">
        <v>713199.6</v>
      </c>
      <c r="D24" s="44">
        <v>7714.3000000000466</v>
      </c>
      <c r="E24" s="54">
        <f t="shared" si="2"/>
        <v>720913.9</v>
      </c>
      <c r="F24" s="44"/>
      <c r="G24" s="54">
        <f t="shared" si="3"/>
        <v>720913.9</v>
      </c>
      <c r="H24" s="44">
        <v>15073.400000000023</v>
      </c>
      <c r="I24" s="54">
        <f t="shared" si="4"/>
        <v>735987.3</v>
      </c>
      <c r="J24" s="44"/>
      <c r="K24" s="54">
        <f t="shared" si="5"/>
        <v>735987.3</v>
      </c>
      <c r="L24" s="44"/>
      <c r="M24" s="45">
        <f t="shared" si="6"/>
        <v>735987.3</v>
      </c>
      <c r="N24" s="44">
        <v>30740.699999999953</v>
      </c>
      <c r="O24" s="54">
        <f t="shared" si="7"/>
        <v>766728</v>
      </c>
      <c r="P24" s="44"/>
      <c r="Q24" s="54">
        <f t="shared" si="8"/>
        <v>766728</v>
      </c>
      <c r="R24" s="44"/>
      <c r="S24" s="54">
        <f t="shared" si="9"/>
        <v>766728</v>
      </c>
      <c r="T24" s="44">
        <v>2340.5999999999767</v>
      </c>
      <c r="U24" s="45">
        <f t="shared" si="10"/>
        <v>769068.6</v>
      </c>
      <c r="V24" s="15">
        <f>D24+H24+N24+T24</f>
        <v>55869</v>
      </c>
      <c r="W24" s="46"/>
      <c r="X24" s="9"/>
    </row>
    <row r="25" spans="1:24" ht="16.5" customHeight="1" x14ac:dyDescent="0.25">
      <c r="A25" s="52" t="s">
        <v>105</v>
      </c>
      <c r="B25" s="43" t="s">
        <v>106</v>
      </c>
      <c r="C25" s="13">
        <v>7800</v>
      </c>
      <c r="D25" s="44"/>
      <c r="E25" s="54">
        <f t="shared" si="2"/>
        <v>7800</v>
      </c>
      <c r="F25" s="44"/>
      <c r="G25" s="54">
        <f t="shared" si="3"/>
        <v>7800</v>
      </c>
      <c r="H25" s="44"/>
      <c r="I25" s="54">
        <f t="shared" si="4"/>
        <v>7800</v>
      </c>
      <c r="J25" s="44"/>
      <c r="K25" s="54">
        <f t="shared" si="5"/>
        <v>7800</v>
      </c>
      <c r="L25" s="44"/>
      <c r="M25" s="45">
        <f t="shared" si="6"/>
        <v>7800</v>
      </c>
      <c r="N25" s="44"/>
      <c r="O25" s="54">
        <f t="shared" si="7"/>
        <v>7800</v>
      </c>
      <c r="P25" s="44"/>
      <c r="Q25" s="54">
        <f t="shared" si="8"/>
        <v>7800</v>
      </c>
      <c r="R25" s="44"/>
      <c r="S25" s="54">
        <f t="shared" si="9"/>
        <v>7800</v>
      </c>
      <c r="T25" s="44"/>
      <c r="U25" s="45">
        <f t="shared" si="10"/>
        <v>7800</v>
      </c>
      <c r="V25" s="15"/>
      <c r="W25" s="46"/>
      <c r="X25" s="9"/>
    </row>
    <row r="26" spans="1:24" s="10" customFormat="1" ht="19.5" customHeight="1" x14ac:dyDescent="0.25">
      <c r="A26" s="53" t="s">
        <v>107</v>
      </c>
      <c r="B26" s="24" t="s">
        <v>108</v>
      </c>
      <c r="C26" s="25">
        <f>SUM(C27:C36)</f>
        <v>29225151.771630004</v>
      </c>
      <c r="D26" s="25">
        <f>SUM(D27:D36)-0.1</f>
        <v>117406.38143000015</v>
      </c>
      <c r="E26" s="25">
        <f>C26+D26</f>
        <v>29342558.153060004</v>
      </c>
      <c r="F26" s="25">
        <f>SUM(F27:F36)</f>
        <v>1667430.3469399991</v>
      </c>
      <c r="G26" s="25">
        <f>SUM(G27:G36)-0.1</f>
        <v>31009988.499999996</v>
      </c>
      <c r="H26" s="25">
        <f t="shared" ref="H26:L26" si="13">SUM(H27:H36)</f>
        <v>2206993.0999999996</v>
      </c>
      <c r="I26" s="25">
        <f>SUM(I27:I36)-0.1</f>
        <v>33216981.599999994</v>
      </c>
      <c r="J26" s="25">
        <f t="shared" si="13"/>
        <v>377590.69999999978</v>
      </c>
      <c r="K26" s="25">
        <f>SUM(K27:K36)-0.1</f>
        <v>33594572.299999997</v>
      </c>
      <c r="L26" s="25">
        <f t="shared" si="13"/>
        <v>179312.10000000056</v>
      </c>
      <c r="M26" s="25">
        <f>SUM(M27:M36)-0.1</f>
        <v>33773884.399999999</v>
      </c>
      <c r="N26" s="25">
        <f>SUM(N27:N36)+0.2</f>
        <v>720279.80000000016</v>
      </c>
      <c r="O26" s="25">
        <f>SUM(O27:O36)+0.1</f>
        <v>34494164.200000003</v>
      </c>
      <c r="P26" s="25">
        <f>SUM(P27:P36)</f>
        <v>1999504.8999999997</v>
      </c>
      <c r="Q26" s="25">
        <f t="shared" ref="Q26" si="14">SUM(Q27:Q36)</f>
        <v>36493669</v>
      </c>
      <c r="R26" s="25">
        <f t="shared" ref="R26:S26" si="15">SUM(R27:R36)</f>
        <v>16272.5</v>
      </c>
      <c r="S26" s="25">
        <f t="shared" si="15"/>
        <v>36509941.5</v>
      </c>
      <c r="T26" s="25">
        <f>SUM(T27:T36)+0.2</f>
        <v>94258.699999999822</v>
      </c>
      <c r="U26" s="25">
        <f>SUM(U27:U36)+0.2</f>
        <v>36604200.199999996</v>
      </c>
      <c r="V26" s="59">
        <f>SUM(V27:V36)+0.2</f>
        <v>7379048.4283699989</v>
      </c>
      <c r="W26" s="46"/>
      <c r="X26" s="9"/>
    </row>
    <row r="27" spans="1:24" ht="18" customHeight="1" x14ac:dyDescent="0.25">
      <c r="A27" s="52" t="s">
        <v>109</v>
      </c>
      <c r="B27" s="43" t="s">
        <v>110</v>
      </c>
      <c r="C27" s="13">
        <v>498306.2</v>
      </c>
      <c r="D27" s="44"/>
      <c r="E27" s="54">
        <f t="shared" si="2"/>
        <v>498306.2</v>
      </c>
      <c r="F27" s="44"/>
      <c r="G27" s="54">
        <f t="shared" si="3"/>
        <v>498306.2</v>
      </c>
      <c r="H27" s="44">
        <v>-300</v>
      </c>
      <c r="I27" s="54">
        <f t="shared" si="4"/>
        <v>498006.2</v>
      </c>
      <c r="J27" s="44">
        <v>9061.8999999999651</v>
      </c>
      <c r="K27" s="54">
        <f t="shared" si="5"/>
        <v>507068.1</v>
      </c>
      <c r="L27" s="44"/>
      <c r="M27" s="45">
        <f t="shared" si="6"/>
        <v>507068.1</v>
      </c>
      <c r="N27" s="44"/>
      <c r="O27" s="54">
        <f t="shared" si="7"/>
        <v>507068.1</v>
      </c>
      <c r="P27" s="44"/>
      <c r="Q27" s="54">
        <f t="shared" si="8"/>
        <v>507068.1</v>
      </c>
      <c r="R27" s="44"/>
      <c r="S27" s="54">
        <f t="shared" si="9"/>
        <v>507068.1</v>
      </c>
      <c r="T27" s="44">
        <v>7205.7000000000116</v>
      </c>
      <c r="U27" s="45">
        <f t="shared" si="10"/>
        <v>514273.8</v>
      </c>
      <c r="V27" s="15">
        <f>H27+J27+T27</f>
        <v>15967.599999999977</v>
      </c>
      <c r="W27" s="46"/>
      <c r="X27" s="9"/>
    </row>
    <row r="28" spans="1:24" ht="18.75" customHeight="1" x14ac:dyDescent="0.25">
      <c r="A28" s="52" t="s">
        <v>111</v>
      </c>
      <c r="B28" s="43" t="s">
        <v>112</v>
      </c>
      <c r="C28" s="13">
        <v>73500</v>
      </c>
      <c r="D28" s="44"/>
      <c r="E28" s="54">
        <f t="shared" si="2"/>
        <v>73500</v>
      </c>
      <c r="F28" s="44"/>
      <c r="G28" s="54">
        <f t="shared" si="3"/>
        <v>73500</v>
      </c>
      <c r="H28" s="44"/>
      <c r="I28" s="54">
        <f t="shared" si="4"/>
        <v>73500</v>
      </c>
      <c r="J28" s="44"/>
      <c r="K28" s="54">
        <f t="shared" si="5"/>
        <v>73500</v>
      </c>
      <c r="L28" s="44"/>
      <c r="M28" s="45">
        <f t="shared" si="6"/>
        <v>73500</v>
      </c>
      <c r="N28" s="44"/>
      <c r="O28" s="54">
        <f t="shared" si="7"/>
        <v>73500</v>
      </c>
      <c r="P28" s="44"/>
      <c r="Q28" s="54">
        <f t="shared" si="8"/>
        <v>73500</v>
      </c>
      <c r="R28" s="44"/>
      <c r="S28" s="54">
        <f t="shared" si="9"/>
        <v>73500</v>
      </c>
      <c r="T28" s="44"/>
      <c r="U28" s="45">
        <f t="shared" si="10"/>
        <v>73500</v>
      </c>
      <c r="V28" s="15"/>
      <c r="W28" s="46"/>
      <c r="X28" s="9"/>
    </row>
    <row r="29" spans="1:24" ht="18" customHeight="1" x14ac:dyDescent="0.25">
      <c r="A29" s="52" t="s">
        <v>113</v>
      </c>
      <c r="B29" s="43" t="s">
        <v>114</v>
      </c>
      <c r="C29" s="13">
        <v>3072064.5546500003</v>
      </c>
      <c r="D29" s="44">
        <v>100000.0453499998</v>
      </c>
      <c r="E29" s="54">
        <f t="shared" si="2"/>
        <v>3172064.6</v>
      </c>
      <c r="F29" s="44"/>
      <c r="G29" s="54">
        <f t="shared" si="3"/>
        <v>3172064.6</v>
      </c>
      <c r="H29" s="44">
        <v>9728</v>
      </c>
      <c r="I29" s="54">
        <f t="shared" si="4"/>
        <v>3181792.6</v>
      </c>
      <c r="J29" s="44"/>
      <c r="K29" s="54">
        <f t="shared" si="5"/>
        <v>3181792.6</v>
      </c>
      <c r="L29" s="44"/>
      <c r="M29" s="45">
        <f t="shared" si="6"/>
        <v>3181792.6</v>
      </c>
      <c r="N29" s="44">
        <v>1948.8999999999069</v>
      </c>
      <c r="O29" s="54">
        <f t="shared" si="7"/>
        <v>3183741.5</v>
      </c>
      <c r="P29" s="44">
        <v>10409.299999999814</v>
      </c>
      <c r="Q29" s="54">
        <f t="shared" si="8"/>
        <v>3194150.8</v>
      </c>
      <c r="R29" s="44">
        <v>15991</v>
      </c>
      <c r="S29" s="54">
        <f t="shared" si="9"/>
        <v>3210141.8</v>
      </c>
      <c r="T29" s="44">
        <v>-49219.5</v>
      </c>
      <c r="U29" s="45">
        <f t="shared" si="10"/>
        <v>3160922.3</v>
      </c>
      <c r="V29" s="15">
        <f>D29+H29+N29+P29+R29+T29</f>
        <v>88857.745349999517</v>
      </c>
      <c r="W29" s="46"/>
      <c r="X29" s="9"/>
    </row>
    <row r="30" spans="1:24" ht="18.75" customHeight="1" x14ac:dyDescent="0.25">
      <c r="A30" s="52" t="s">
        <v>115</v>
      </c>
      <c r="B30" s="43" t="s">
        <v>116</v>
      </c>
      <c r="C30" s="13">
        <v>96913.3</v>
      </c>
      <c r="D30" s="44"/>
      <c r="E30" s="54">
        <f t="shared" si="2"/>
        <v>96913.3</v>
      </c>
      <c r="F30" s="44"/>
      <c r="G30" s="54">
        <f t="shared" si="3"/>
        <v>96913.3</v>
      </c>
      <c r="H30" s="44"/>
      <c r="I30" s="54">
        <f t="shared" si="4"/>
        <v>96913.3</v>
      </c>
      <c r="J30" s="44"/>
      <c r="K30" s="54">
        <f t="shared" si="5"/>
        <v>96913.3</v>
      </c>
      <c r="L30" s="44"/>
      <c r="M30" s="45">
        <f t="shared" si="6"/>
        <v>96913.3</v>
      </c>
      <c r="N30" s="44"/>
      <c r="O30" s="54">
        <f t="shared" si="7"/>
        <v>96913.3</v>
      </c>
      <c r="P30" s="44"/>
      <c r="Q30" s="54">
        <f t="shared" si="8"/>
        <v>96913.3</v>
      </c>
      <c r="R30" s="44"/>
      <c r="S30" s="54">
        <f t="shared" si="9"/>
        <v>96913.3</v>
      </c>
      <c r="T30" s="44"/>
      <c r="U30" s="45">
        <f t="shared" si="10"/>
        <v>96913.3</v>
      </c>
      <c r="V30" s="15"/>
      <c r="W30" s="46"/>
      <c r="X30" s="9"/>
    </row>
    <row r="31" spans="1:24" ht="18.75" customHeight="1" x14ac:dyDescent="0.25">
      <c r="A31" s="52" t="s">
        <v>117</v>
      </c>
      <c r="B31" s="43" t="s">
        <v>118</v>
      </c>
      <c r="C31" s="13">
        <v>393868.3</v>
      </c>
      <c r="D31" s="44"/>
      <c r="E31" s="54">
        <f t="shared" si="2"/>
        <v>393868.3</v>
      </c>
      <c r="F31" s="44">
        <v>37791.100000000035</v>
      </c>
      <c r="G31" s="54">
        <f t="shared" si="3"/>
        <v>431659.4</v>
      </c>
      <c r="H31" s="44"/>
      <c r="I31" s="54">
        <f t="shared" si="4"/>
        <v>431659.4</v>
      </c>
      <c r="J31" s="44"/>
      <c r="K31" s="54">
        <f t="shared" si="5"/>
        <v>431659.4</v>
      </c>
      <c r="L31" s="44"/>
      <c r="M31" s="45">
        <f t="shared" si="6"/>
        <v>431659.4</v>
      </c>
      <c r="N31" s="44">
        <v>7644.6999999999534</v>
      </c>
      <c r="O31" s="54">
        <f t="shared" si="7"/>
        <v>439304.1</v>
      </c>
      <c r="P31" s="44"/>
      <c r="Q31" s="54">
        <f t="shared" si="8"/>
        <v>439304.1</v>
      </c>
      <c r="R31" s="44">
        <v>161.5</v>
      </c>
      <c r="S31" s="54">
        <f t="shared" si="9"/>
        <v>439465.6</v>
      </c>
      <c r="T31" s="44">
        <v>-1848.5</v>
      </c>
      <c r="U31" s="45">
        <f t="shared" si="10"/>
        <v>437617.1</v>
      </c>
      <c r="V31" s="15">
        <f>F31+N31+R31+T31</f>
        <v>43748.799999999988</v>
      </c>
      <c r="W31" s="46"/>
      <c r="X31" s="9"/>
    </row>
    <row r="32" spans="1:24" ht="17.25" customHeight="1" x14ac:dyDescent="0.25">
      <c r="A32" s="52" t="s">
        <v>119</v>
      </c>
      <c r="B32" s="43" t="s">
        <v>120</v>
      </c>
      <c r="C32" s="13">
        <v>4813795.6530600004</v>
      </c>
      <c r="D32" s="44"/>
      <c r="E32" s="54">
        <f t="shared" si="2"/>
        <v>4813795.6530600004</v>
      </c>
      <c r="F32" s="44">
        <v>233336.0469399998</v>
      </c>
      <c r="G32" s="54">
        <f t="shared" si="3"/>
        <v>5047131.7</v>
      </c>
      <c r="H32" s="44">
        <v>1521831.3999999994</v>
      </c>
      <c r="I32" s="54">
        <f t="shared" si="4"/>
        <v>6568963.0999999996</v>
      </c>
      <c r="J32" s="44">
        <v>255080</v>
      </c>
      <c r="K32" s="54">
        <f t="shared" si="5"/>
        <v>6824043.0999999996</v>
      </c>
      <c r="L32" s="44">
        <v>179312.10000000056</v>
      </c>
      <c r="M32" s="45">
        <f t="shared" si="6"/>
        <v>7003355.2000000002</v>
      </c>
      <c r="N32" s="44">
        <v>232372.89999999944</v>
      </c>
      <c r="O32" s="54">
        <f t="shared" si="7"/>
        <v>7235728.0999999996</v>
      </c>
      <c r="P32" s="44">
        <v>464282.20000000019</v>
      </c>
      <c r="Q32" s="54">
        <f t="shared" si="8"/>
        <v>7700010.2999999998</v>
      </c>
      <c r="R32" s="44"/>
      <c r="S32" s="54">
        <f t="shared" si="9"/>
        <v>7700010.2999999998</v>
      </c>
      <c r="T32" s="44">
        <v>120000</v>
      </c>
      <c r="U32" s="45">
        <f t="shared" si="10"/>
        <v>7820010.2999999998</v>
      </c>
      <c r="V32" s="15">
        <f>F32+H32+J32+L32+N32+P32+T32</f>
        <v>3006214.6469399994</v>
      </c>
      <c r="W32" s="46"/>
      <c r="X32" s="9"/>
    </row>
    <row r="33" spans="1:24" ht="18" customHeight="1" x14ac:dyDescent="0.25">
      <c r="A33" s="52" t="s">
        <v>121</v>
      </c>
      <c r="B33" s="43" t="s">
        <v>122</v>
      </c>
      <c r="C33" s="13">
        <v>14927998.5</v>
      </c>
      <c r="D33" s="44"/>
      <c r="E33" s="54">
        <f t="shared" si="2"/>
        <v>14927998.5</v>
      </c>
      <c r="F33" s="44">
        <v>1362603.1999999993</v>
      </c>
      <c r="G33" s="54">
        <f t="shared" si="3"/>
        <v>16290601.699999999</v>
      </c>
      <c r="H33" s="44">
        <v>20000</v>
      </c>
      <c r="I33" s="54">
        <f t="shared" si="4"/>
        <v>16310601.699999999</v>
      </c>
      <c r="J33" s="44">
        <v>75854</v>
      </c>
      <c r="K33" s="54">
        <f t="shared" si="5"/>
        <v>16386455.699999999</v>
      </c>
      <c r="L33" s="44"/>
      <c r="M33" s="45">
        <f t="shared" si="6"/>
        <v>16386455.699999999</v>
      </c>
      <c r="N33" s="44">
        <v>448287.30000000075</v>
      </c>
      <c r="O33" s="54">
        <f t="shared" si="7"/>
        <v>16834743</v>
      </c>
      <c r="P33" s="44">
        <v>255490</v>
      </c>
      <c r="Q33" s="54">
        <f t="shared" si="8"/>
        <v>17090233</v>
      </c>
      <c r="R33" s="44"/>
      <c r="S33" s="54">
        <f t="shared" si="9"/>
        <v>17090233</v>
      </c>
      <c r="T33" s="44"/>
      <c r="U33" s="45">
        <f t="shared" si="10"/>
        <v>17090233</v>
      </c>
      <c r="V33" s="15">
        <f>F33+H33+J33+N33+P33</f>
        <v>2162234.5</v>
      </c>
      <c r="W33" s="46"/>
      <c r="X33" s="9"/>
    </row>
    <row r="34" spans="1:24" ht="18" customHeight="1" x14ac:dyDescent="0.25">
      <c r="A34" s="52" t="s">
        <v>123</v>
      </c>
      <c r="B34" s="43" t="s">
        <v>124</v>
      </c>
      <c r="C34" s="13">
        <v>134128</v>
      </c>
      <c r="D34" s="44">
        <v>7340</v>
      </c>
      <c r="E34" s="54">
        <f t="shared" si="2"/>
        <v>141468</v>
      </c>
      <c r="F34" s="44"/>
      <c r="G34" s="54">
        <f t="shared" si="3"/>
        <v>141468</v>
      </c>
      <c r="H34" s="44"/>
      <c r="I34" s="54">
        <f t="shared" si="4"/>
        <v>141468</v>
      </c>
      <c r="J34" s="44"/>
      <c r="K34" s="54">
        <f t="shared" si="5"/>
        <v>141468</v>
      </c>
      <c r="L34" s="44"/>
      <c r="M34" s="45">
        <f t="shared" si="6"/>
        <v>141468</v>
      </c>
      <c r="N34" s="44">
        <v>13097.600000000006</v>
      </c>
      <c r="O34" s="54">
        <f t="shared" si="7"/>
        <v>154565.6</v>
      </c>
      <c r="P34" s="44">
        <v>5871.8999999999942</v>
      </c>
      <c r="Q34" s="54">
        <f t="shared" si="8"/>
        <v>160437.5</v>
      </c>
      <c r="R34" s="44"/>
      <c r="S34" s="54">
        <f t="shared" si="9"/>
        <v>160437.5</v>
      </c>
      <c r="T34" s="44"/>
      <c r="U34" s="45">
        <f t="shared" si="10"/>
        <v>160437.5</v>
      </c>
      <c r="V34" s="15">
        <f>D34+N34+P34</f>
        <v>26309.5</v>
      </c>
      <c r="W34" s="46"/>
      <c r="X34" s="9"/>
    </row>
    <row r="35" spans="1:24" ht="25.5" x14ac:dyDescent="0.25">
      <c r="A35" s="52" t="s">
        <v>125</v>
      </c>
      <c r="B35" s="43" t="s">
        <v>126</v>
      </c>
      <c r="C35" s="13">
        <v>17000</v>
      </c>
      <c r="D35" s="44"/>
      <c r="E35" s="54">
        <f t="shared" si="2"/>
        <v>17000</v>
      </c>
      <c r="F35" s="44"/>
      <c r="G35" s="54">
        <f t="shared" si="3"/>
        <v>17000</v>
      </c>
      <c r="H35" s="44"/>
      <c r="I35" s="54">
        <f t="shared" si="4"/>
        <v>17000</v>
      </c>
      <c r="J35" s="44"/>
      <c r="K35" s="54">
        <f t="shared" si="5"/>
        <v>17000</v>
      </c>
      <c r="L35" s="44"/>
      <c r="M35" s="45">
        <f t="shared" si="6"/>
        <v>17000</v>
      </c>
      <c r="N35" s="44">
        <v>56580</v>
      </c>
      <c r="O35" s="54">
        <f t="shared" si="7"/>
        <v>73580</v>
      </c>
      <c r="P35" s="44">
        <v>-36903.599999999999</v>
      </c>
      <c r="Q35" s="54">
        <f t="shared" si="8"/>
        <v>36676.400000000001</v>
      </c>
      <c r="R35" s="44"/>
      <c r="S35" s="54">
        <f t="shared" si="9"/>
        <v>36676.400000000001</v>
      </c>
      <c r="T35" s="44"/>
      <c r="U35" s="45">
        <f t="shared" si="10"/>
        <v>36676.400000000001</v>
      </c>
      <c r="V35" s="15">
        <f>N35+P35</f>
        <v>19676.400000000001</v>
      </c>
      <c r="W35" s="46"/>
      <c r="X35" s="9"/>
    </row>
    <row r="36" spans="1:24" ht="17.25" customHeight="1" x14ac:dyDescent="0.25">
      <c r="A36" s="52" t="s">
        <v>127</v>
      </c>
      <c r="B36" s="43" t="s">
        <v>128</v>
      </c>
      <c r="C36" s="13">
        <v>5197577.2639199998</v>
      </c>
      <c r="D36" s="44">
        <v>10066.436080000363</v>
      </c>
      <c r="E36" s="54">
        <f t="shared" si="2"/>
        <v>5207643.7</v>
      </c>
      <c r="F36" s="44">
        <v>33700</v>
      </c>
      <c r="G36" s="54">
        <f t="shared" si="3"/>
        <v>5241343.7</v>
      </c>
      <c r="H36" s="44">
        <v>655733.70000000019</v>
      </c>
      <c r="I36" s="54">
        <f t="shared" si="4"/>
        <v>5897077.4000000004</v>
      </c>
      <c r="J36" s="44">
        <v>37594.799999999814</v>
      </c>
      <c r="K36" s="54">
        <f t="shared" si="5"/>
        <v>5934672.2000000002</v>
      </c>
      <c r="L36" s="44"/>
      <c r="M36" s="45">
        <f t="shared" si="6"/>
        <v>5934672.2000000002</v>
      </c>
      <c r="N36" s="44">
        <v>-39651.799999999814</v>
      </c>
      <c r="O36" s="54">
        <f t="shared" si="7"/>
        <v>5895020.4000000004</v>
      </c>
      <c r="P36" s="44">
        <v>1300355.0999999996</v>
      </c>
      <c r="Q36" s="54">
        <f t="shared" si="8"/>
        <v>7195375.5</v>
      </c>
      <c r="R36" s="44">
        <v>120</v>
      </c>
      <c r="S36" s="54">
        <f t="shared" si="9"/>
        <v>7195495.5</v>
      </c>
      <c r="T36" s="44">
        <v>18120.799999999814</v>
      </c>
      <c r="U36" s="45">
        <f t="shared" si="10"/>
        <v>7213616.2999999998</v>
      </c>
      <c r="V36" s="15">
        <f>D36+F36+H36+J36+N36+P36+R36+T36</f>
        <v>2016039.03608</v>
      </c>
      <c r="W36" s="46"/>
      <c r="X36" s="9"/>
    </row>
    <row r="37" spans="1:24" s="10" customFormat="1" ht="20.25" customHeight="1" x14ac:dyDescent="0.25">
      <c r="A37" s="53" t="s">
        <v>129</v>
      </c>
      <c r="B37" s="24" t="s">
        <v>130</v>
      </c>
      <c r="C37" s="25">
        <f>SUM(C38:C42)</f>
        <v>3945251.4660600005</v>
      </c>
      <c r="D37" s="25">
        <f>SUM(D38:D42)</f>
        <v>276.03760000003967</v>
      </c>
      <c r="E37" s="25">
        <f t="shared" ref="E37:R37" si="16">SUM(E38:E42)</f>
        <v>3945527.5036599999</v>
      </c>
      <c r="F37" s="25">
        <f t="shared" si="16"/>
        <v>188798.17000000004</v>
      </c>
      <c r="G37" s="25">
        <f t="shared" si="16"/>
        <v>4134325.6736599999</v>
      </c>
      <c r="H37" s="25">
        <f t="shared" si="16"/>
        <v>292583.13378999988</v>
      </c>
      <c r="I37" s="25">
        <f t="shared" si="16"/>
        <v>4426908.8074500002</v>
      </c>
      <c r="J37" s="25">
        <f t="shared" si="16"/>
        <v>-39739.09999999986</v>
      </c>
      <c r="K37" s="25">
        <f t="shared" si="16"/>
        <v>4387169.7074499996</v>
      </c>
      <c r="L37" s="25">
        <f t="shared" si="16"/>
        <v>28402</v>
      </c>
      <c r="M37" s="25">
        <f t="shared" si="16"/>
        <v>4415571.7074499996</v>
      </c>
      <c r="N37" s="25">
        <f t="shared" si="16"/>
        <v>103523</v>
      </c>
      <c r="O37" s="25">
        <f t="shared" si="16"/>
        <v>4519094.7074500006</v>
      </c>
      <c r="P37" s="25">
        <f t="shared" si="16"/>
        <v>192200</v>
      </c>
      <c r="Q37" s="25">
        <f t="shared" si="16"/>
        <v>4711294.7074500006</v>
      </c>
      <c r="R37" s="25">
        <f t="shared" si="16"/>
        <v>189118.10000000009</v>
      </c>
      <c r="S37" s="25">
        <f>SUM(S38:S42)+0.1</f>
        <v>4900412.9074499998</v>
      </c>
      <c r="T37" s="25">
        <f>SUM(T38:T42)</f>
        <v>1135292.3999999997</v>
      </c>
      <c r="U37" s="25">
        <f>SUM(U38:U42)</f>
        <v>6035705.2074499996</v>
      </c>
      <c r="V37" s="59">
        <f>SUM(V38:V42)</f>
        <v>2090453.7413899999</v>
      </c>
      <c r="W37" s="46"/>
      <c r="X37" s="9"/>
    </row>
    <row r="38" spans="1:24" ht="18.75" customHeight="1" x14ac:dyDescent="0.25">
      <c r="A38" s="52" t="s">
        <v>131</v>
      </c>
      <c r="B38" s="43" t="s">
        <v>132</v>
      </c>
      <c r="C38" s="13">
        <v>948680.36239999998</v>
      </c>
      <c r="D38" s="44">
        <v>276.03760000003967</v>
      </c>
      <c r="E38" s="54">
        <f t="shared" si="2"/>
        <v>948956.4</v>
      </c>
      <c r="F38" s="44">
        <v>122551.20000000007</v>
      </c>
      <c r="G38" s="54">
        <f t="shared" si="3"/>
        <v>1071507.6000000001</v>
      </c>
      <c r="H38" s="44">
        <v>290084.29999999981</v>
      </c>
      <c r="I38" s="54">
        <f t="shared" si="4"/>
        <v>1361591.9</v>
      </c>
      <c r="J38" s="44">
        <v>-151339.09999999986</v>
      </c>
      <c r="K38" s="54">
        <f t="shared" si="5"/>
        <v>1210252.8</v>
      </c>
      <c r="L38" s="44">
        <v>28402</v>
      </c>
      <c r="M38" s="45">
        <f t="shared" si="6"/>
        <v>1238654.8</v>
      </c>
      <c r="N38" s="44">
        <v>48994.300000000047</v>
      </c>
      <c r="O38" s="54">
        <f t="shared" si="7"/>
        <v>1287649.1000000001</v>
      </c>
      <c r="P38" s="44">
        <v>1200</v>
      </c>
      <c r="Q38" s="54">
        <f t="shared" si="8"/>
        <v>1288849.1000000001</v>
      </c>
      <c r="R38" s="44">
        <v>-2700</v>
      </c>
      <c r="S38" s="54">
        <f t="shared" si="9"/>
        <v>1286149.1000000001</v>
      </c>
      <c r="T38" s="44">
        <v>1199859.7999999998</v>
      </c>
      <c r="U38" s="45">
        <f t="shared" si="10"/>
        <v>2486008.9</v>
      </c>
      <c r="V38" s="15">
        <f>D38+F38+H38+J38+L38+N38+P38+R38+T38</f>
        <v>1537328.5375999999</v>
      </c>
      <c r="W38" s="46"/>
      <c r="X38" s="9"/>
    </row>
    <row r="39" spans="1:24" ht="18.75" customHeight="1" x14ac:dyDescent="0.25">
      <c r="A39" s="52" t="s">
        <v>133</v>
      </c>
      <c r="B39" s="43" t="s">
        <v>134</v>
      </c>
      <c r="C39" s="13">
        <v>924534.53</v>
      </c>
      <c r="D39" s="44"/>
      <c r="E39" s="54">
        <f t="shared" si="2"/>
        <v>924534.53</v>
      </c>
      <c r="F39" s="44">
        <v>65976.469999999972</v>
      </c>
      <c r="G39" s="54">
        <f t="shared" si="3"/>
        <v>990511</v>
      </c>
      <c r="H39" s="44"/>
      <c r="I39" s="54">
        <f t="shared" si="4"/>
        <v>990511</v>
      </c>
      <c r="J39" s="44"/>
      <c r="K39" s="54">
        <f t="shared" si="5"/>
        <v>990511</v>
      </c>
      <c r="L39" s="44"/>
      <c r="M39" s="45">
        <f t="shared" si="6"/>
        <v>990511</v>
      </c>
      <c r="N39" s="44"/>
      <c r="O39" s="54">
        <f t="shared" si="7"/>
        <v>990511</v>
      </c>
      <c r="P39" s="44"/>
      <c r="Q39" s="54">
        <f t="shared" si="8"/>
        <v>990511</v>
      </c>
      <c r="R39" s="44">
        <v>191818.10000000009</v>
      </c>
      <c r="S39" s="54">
        <f t="shared" si="9"/>
        <v>1182329.1000000001</v>
      </c>
      <c r="T39" s="44">
        <v>-64567.40000000014</v>
      </c>
      <c r="U39" s="45">
        <f t="shared" si="10"/>
        <v>1117761.7</v>
      </c>
      <c r="V39" s="15">
        <f>F39+R39+T39</f>
        <v>193227.16999999993</v>
      </c>
      <c r="W39" s="46"/>
      <c r="X39" s="9"/>
    </row>
    <row r="40" spans="1:24" ht="16.5" customHeight="1" x14ac:dyDescent="0.25">
      <c r="A40" s="52" t="s">
        <v>135</v>
      </c>
      <c r="B40" s="43" t="s">
        <v>136</v>
      </c>
      <c r="C40" s="13">
        <v>1311927.60745</v>
      </c>
      <c r="D40" s="44"/>
      <c r="E40" s="54">
        <f t="shared" si="2"/>
        <v>1311927.60745</v>
      </c>
      <c r="F40" s="44"/>
      <c r="G40" s="54">
        <f t="shared" si="3"/>
        <v>1311927.60745</v>
      </c>
      <c r="H40" s="44"/>
      <c r="I40" s="54">
        <f t="shared" si="4"/>
        <v>1311927.60745</v>
      </c>
      <c r="J40" s="44"/>
      <c r="K40" s="54">
        <f t="shared" si="5"/>
        <v>1311927.60745</v>
      </c>
      <c r="L40" s="44"/>
      <c r="M40" s="45">
        <f t="shared" si="6"/>
        <v>1311927.60745</v>
      </c>
      <c r="N40" s="44"/>
      <c r="O40" s="54">
        <f t="shared" si="7"/>
        <v>1311927.60745</v>
      </c>
      <c r="P40" s="44"/>
      <c r="Q40" s="54">
        <f t="shared" si="8"/>
        <v>1311927.60745</v>
      </c>
      <c r="R40" s="44"/>
      <c r="S40" s="54">
        <f t="shared" si="9"/>
        <v>1311927.60745</v>
      </c>
      <c r="T40" s="44"/>
      <c r="U40" s="45">
        <f t="shared" si="10"/>
        <v>1311927.60745</v>
      </c>
      <c r="V40" s="15"/>
      <c r="W40" s="46"/>
      <c r="X40" s="9"/>
    </row>
    <row r="41" spans="1:24" ht="32.25" customHeight="1" x14ac:dyDescent="0.25">
      <c r="A41" s="52" t="s">
        <v>238</v>
      </c>
      <c r="B41" s="43" t="s">
        <v>239</v>
      </c>
      <c r="C41" s="13"/>
      <c r="D41" s="44"/>
      <c r="E41" s="54"/>
      <c r="F41" s="44"/>
      <c r="G41" s="54"/>
      <c r="H41" s="44"/>
      <c r="I41" s="54"/>
      <c r="J41" s="44"/>
      <c r="K41" s="54"/>
      <c r="L41" s="44"/>
      <c r="M41" s="45"/>
      <c r="N41" s="44"/>
      <c r="O41" s="54"/>
      <c r="P41" s="44"/>
      <c r="Q41" s="54"/>
      <c r="R41" s="44"/>
      <c r="S41" s="54"/>
      <c r="T41" s="44"/>
      <c r="U41" s="45"/>
      <c r="V41" s="15"/>
      <c r="W41" s="46"/>
      <c r="X41" s="9"/>
    </row>
    <row r="42" spans="1:24" ht="25.5" x14ac:dyDescent="0.25">
      <c r="A42" s="52" t="s">
        <v>137</v>
      </c>
      <c r="B42" s="43" t="s">
        <v>138</v>
      </c>
      <c r="C42" s="13">
        <v>760108.96620999998</v>
      </c>
      <c r="D42" s="44"/>
      <c r="E42" s="54">
        <f t="shared" si="2"/>
        <v>760108.96620999998</v>
      </c>
      <c r="F42" s="44">
        <v>270.5</v>
      </c>
      <c r="G42" s="54">
        <f t="shared" si="3"/>
        <v>760379.46620999998</v>
      </c>
      <c r="H42" s="44">
        <v>2498.8337900000624</v>
      </c>
      <c r="I42" s="54">
        <f t="shared" si="4"/>
        <v>762878.3</v>
      </c>
      <c r="J42" s="44">
        <v>111600</v>
      </c>
      <c r="K42" s="54">
        <f t="shared" si="5"/>
        <v>874478.3</v>
      </c>
      <c r="L42" s="44"/>
      <c r="M42" s="45">
        <f t="shared" si="6"/>
        <v>874478.3</v>
      </c>
      <c r="N42" s="44">
        <v>54528.699999999953</v>
      </c>
      <c r="O42" s="54">
        <f t="shared" si="7"/>
        <v>929007</v>
      </c>
      <c r="P42" s="44">
        <v>191000</v>
      </c>
      <c r="Q42" s="54">
        <f t="shared" si="8"/>
        <v>1120007</v>
      </c>
      <c r="R42" s="44"/>
      <c r="S42" s="54">
        <f t="shared" si="9"/>
        <v>1120007</v>
      </c>
      <c r="T42" s="44"/>
      <c r="U42" s="45">
        <f t="shared" si="10"/>
        <v>1120007</v>
      </c>
      <c r="V42" s="15">
        <f>F42+H42+J42+N42+P42</f>
        <v>359898.03379000002</v>
      </c>
      <c r="W42" s="46"/>
      <c r="X42" s="9"/>
    </row>
    <row r="43" spans="1:24" s="10" customFormat="1" ht="18.75" customHeight="1" x14ac:dyDescent="0.25">
      <c r="A43" s="53" t="s">
        <v>139</v>
      </c>
      <c r="B43" s="24" t="s">
        <v>140</v>
      </c>
      <c r="C43" s="25">
        <f>SUM(C44:C47)</f>
        <v>108345.79999999999</v>
      </c>
      <c r="D43" s="25">
        <f>D44+D45+D46+D47</f>
        <v>8295.9000000000087</v>
      </c>
      <c r="E43" s="25">
        <f t="shared" ref="E43:S43" si="17">E44+E45+E46+E47</f>
        <v>116641.70000000001</v>
      </c>
      <c r="F43" s="25">
        <f t="shared" si="17"/>
        <v>4806.8000000000029</v>
      </c>
      <c r="G43" s="25">
        <f t="shared" si="17"/>
        <v>121448.5</v>
      </c>
      <c r="H43" s="25">
        <f t="shared" si="17"/>
        <v>16750.199999999997</v>
      </c>
      <c r="I43" s="25">
        <f t="shared" si="17"/>
        <v>138198.70000000001</v>
      </c>
      <c r="J43" s="25"/>
      <c r="K43" s="25">
        <f t="shared" si="17"/>
        <v>138198.70000000001</v>
      </c>
      <c r="L43" s="25"/>
      <c r="M43" s="25">
        <f t="shared" si="17"/>
        <v>138198.70000000001</v>
      </c>
      <c r="N43" s="25">
        <f t="shared" si="17"/>
        <v>2451.1999999999898</v>
      </c>
      <c r="O43" s="25">
        <f t="shared" si="17"/>
        <v>140649.9</v>
      </c>
      <c r="P43" s="25">
        <f t="shared" si="17"/>
        <v>30</v>
      </c>
      <c r="Q43" s="25">
        <f t="shared" si="17"/>
        <v>140679.9</v>
      </c>
      <c r="R43" s="25">
        <f t="shared" si="17"/>
        <v>-13003</v>
      </c>
      <c r="S43" s="25">
        <f t="shared" si="17"/>
        <v>127676.9</v>
      </c>
      <c r="T43" s="25">
        <f>T44+T45+T46+T47+0.1</f>
        <v>7762.2999999999975</v>
      </c>
      <c r="U43" s="25">
        <f>U44+U45+U46+U47+0.1</f>
        <v>135439.19999999998</v>
      </c>
      <c r="V43" s="59">
        <f>V44+V45+V46+V47+0.1</f>
        <v>27093.399999999994</v>
      </c>
      <c r="W43" s="46"/>
      <c r="X43" s="9"/>
    </row>
    <row r="44" spans="1:24" ht="15.75" x14ac:dyDescent="0.25">
      <c r="A44" s="52" t="s">
        <v>141</v>
      </c>
      <c r="B44" s="43" t="s">
        <v>142</v>
      </c>
      <c r="C44" s="13"/>
      <c r="D44" s="44"/>
      <c r="E44" s="54"/>
      <c r="F44" s="44"/>
      <c r="G44" s="54"/>
      <c r="H44" s="44"/>
      <c r="I44" s="54"/>
      <c r="J44" s="44"/>
      <c r="K44" s="54"/>
      <c r="L44" s="44"/>
      <c r="M44" s="45"/>
      <c r="N44" s="44"/>
      <c r="O44" s="54"/>
      <c r="P44" s="44"/>
      <c r="Q44" s="54"/>
      <c r="R44" s="44"/>
      <c r="S44" s="54"/>
      <c r="T44" s="44"/>
      <c r="U44" s="45">
        <f t="shared" si="10"/>
        <v>0</v>
      </c>
      <c r="V44" s="15"/>
      <c r="W44" s="46"/>
      <c r="X44" s="9"/>
    </row>
    <row r="45" spans="1:24" ht="25.5" x14ac:dyDescent="0.25">
      <c r="A45" s="52" t="s">
        <v>143</v>
      </c>
      <c r="B45" s="43" t="s">
        <v>144</v>
      </c>
      <c r="C45" s="13">
        <v>35236.400000000001</v>
      </c>
      <c r="D45" s="44"/>
      <c r="E45" s="54">
        <f t="shared" si="2"/>
        <v>35236.400000000001</v>
      </c>
      <c r="F45" s="44"/>
      <c r="G45" s="54">
        <f t="shared" si="3"/>
        <v>35236.400000000001</v>
      </c>
      <c r="H45" s="44">
        <v>16750.199999999997</v>
      </c>
      <c r="I45" s="54">
        <f t="shared" si="4"/>
        <v>51986.6</v>
      </c>
      <c r="J45" s="44"/>
      <c r="K45" s="54">
        <f t="shared" si="5"/>
        <v>51986.6</v>
      </c>
      <c r="L45" s="44"/>
      <c r="M45" s="45">
        <f t="shared" si="6"/>
        <v>51986.6</v>
      </c>
      <c r="N45" s="44">
        <v>1552.0999999999985</v>
      </c>
      <c r="O45" s="54">
        <f t="shared" si="7"/>
        <v>53538.7</v>
      </c>
      <c r="P45" s="44"/>
      <c r="Q45" s="54">
        <f t="shared" si="8"/>
        <v>53538.7</v>
      </c>
      <c r="R45" s="44">
        <v>-13003</v>
      </c>
      <c r="S45" s="54">
        <f t="shared" si="9"/>
        <v>40535.699999999997</v>
      </c>
      <c r="T45" s="44">
        <v>6900</v>
      </c>
      <c r="U45" s="45">
        <f t="shared" si="10"/>
        <v>47435.7</v>
      </c>
      <c r="V45" s="15">
        <f>H45+N45+R45+T45</f>
        <v>12199.299999999996</v>
      </c>
      <c r="W45" s="46"/>
      <c r="X45" s="9"/>
    </row>
    <row r="46" spans="1:24" ht="25.5" x14ac:dyDescent="0.25">
      <c r="A46" s="52" t="s">
        <v>145</v>
      </c>
      <c r="B46" s="43" t="s">
        <v>146</v>
      </c>
      <c r="C46" s="13">
        <v>150</v>
      </c>
      <c r="D46" s="44"/>
      <c r="E46" s="54">
        <f t="shared" si="2"/>
        <v>150</v>
      </c>
      <c r="F46" s="44"/>
      <c r="G46" s="54">
        <f t="shared" si="3"/>
        <v>150</v>
      </c>
      <c r="H46" s="44"/>
      <c r="I46" s="54">
        <f t="shared" si="4"/>
        <v>150</v>
      </c>
      <c r="J46" s="44"/>
      <c r="K46" s="54">
        <f t="shared" si="5"/>
        <v>150</v>
      </c>
      <c r="L46" s="44"/>
      <c r="M46" s="45">
        <f t="shared" si="6"/>
        <v>150</v>
      </c>
      <c r="N46" s="44"/>
      <c r="O46" s="54">
        <f t="shared" si="7"/>
        <v>150</v>
      </c>
      <c r="P46" s="44"/>
      <c r="Q46" s="54">
        <f t="shared" si="8"/>
        <v>150</v>
      </c>
      <c r="R46" s="44"/>
      <c r="S46" s="54">
        <f t="shared" si="9"/>
        <v>150</v>
      </c>
      <c r="T46" s="44"/>
      <c r="U46" s="45">
        <f t="shared" si="10"/>
        <v>150</v>
      </c>
      <c r="V46" s="15"/>
      <c r="W46" s="46"/>
      <c r="X46" s="9"/>
    </row>
    <row r="47" spans="1:24" ht="20.25" customHeight="1" x14ac:dyDescent="0.25">
      <c r="A47" s="52" t="s">
        <v>147</v>
      </c>
      <c r="B47" s="43" t="s">
        <v>148</v>
      </c>
      <c r="C47" s="13">
        <v>72959.399999999994</v>
      </c>
      <c r="D47" s="44">
        <v>8295.9000000000087</v>
      </c>
      <c r="E47" s="54">
        <f t="shared" si="2"/>
        <v>81255.3</v>
      </c>
      <c r="F47" s="44">
        <v>4806.8000000000029</v>
      </c>
      <c r="G47" s="54">
        <f t="shared" si="3"/>
        <v>86062.1</v>
      </c>
      <c r="H47" s="44"/>
      <c r="I47" s="54">
        <f t="shared" si="4"/>
        <v>86062.1</v>
      </c>
      <c r="J47" s="44"/>
      <c r="K47" s="54">
        <f t="shared" si="5"/>
        <v>86062.1</v>
      </c>
      <c r="L47" s="44"/>
      <c r="M47" s="45">
        <f t="shared" si="6"/>
        <v>86062.1</v>
      </c>
      <c r="N47" s="44">
        <v>899.09999999999127</v>
      </c>
      <c r="O47" s="54">
        <f t="shared" si="7"/>
        <v>86961.2</v>
      </c>
      <c r="P47" s="44">
        <v>30</v>
      </c>
      <c r="Q47" s="54">
        <f t="shared" si="8"/>
        <v>86991.2</v>
      </c>
      <c r="R47" s="44"/>
      <c r="S47" s="54">
        <f t="shared" si="9"/>
        <v>86991.2</v>
      </c>
      <c r="T47" s="44">
        <v>862.19999999999709</v>
      </c>
      <c r="U47" s="45">
        <f t="shared" si="10"/>
        <v>87853.4</v>
      </c>
      <c r="V47" s="15">
        <f>D47+F47+N47+P47+T47</f>
        <v>14894</v>
      </c>
      <c r="W47" s="46"/>
      <c r="X47" s="9"/>
    </row>
    <row r="48" spans="1:24" s="10" customFormat="1" ht="15.75" x14ac:dyDescent="0.25">
      <c r="A48" s="53" t="s">
        <v>149</v>
      </c>
      <c r="B48" s="24" t="s">
        <v>150</v>
      </c>
      <c r="C48" s="25">
        <f>SUM(C49:C56)</f>
        <v>44655135.253660008</v>
      </c>
      <c r="D48" s="25">
        <f>SUM(D49:D56)-0.1</f>
        <v>1372810.248149999</v>
      </c>
      <c r="E48" s="25">
        <f>C48+D48</f>
        <v>46027945.501810007</v>
      </c>
      <c r="F48" s="25">
        <f>SUM(F49:F56)</f>
        <v>149324.29818999872</v>
      </c>
      <c r="G48" s="25">
        <f t="shared" ref="G48:J48" si="18">SUM(G49:G56)</f>
        <v>46177269.900000006</v>
      </c>
      <c r="H48" s="25">
        <f t="shared" si="18"/>
        <v>529805.80000000168</v>
      </c>
      <c r="I48" s="25">
        <f>SUM(I49:I56)</f>
        <v>46707075.700000003</v>
      </c>
      <c r="J48" s="25">
        <f t="shared" si="18"/>
        <v>153183.60000000091</v>
      </c>
      <c r="K48" s="25">
        <f>SUM(K49:K56)-0.1</f>
        <v>46860259.199999996</v>
      </c>
      <c r="L48" s="25">
        <f>SUM(L49:L56)</f>
        <v>92736.699999999721</v>
      </c>
      <c r="M48" s="25">
        <f t="shared" ref="M48" si="19">SUM(M49:M56)</f>
        <v>46952995.999999993</v>
      </c>
      <c r="N48" s="25">
        <f>SUM(N49:N56)-0.1</f>
        <v>136936.70000000115</v>
      </c>
      <c r="O48" s="25">
        <f t="shared" ref="O48" si="20">SUM(O49:O56)-0.1</f>
        <v>47089932.699999996</v>
      </c>
      <c r="P48" s="25">
        <f>SUM(P49:P56)</f>
        <v>193896.6999999964</v>
      </c>
      <c r="Q48" s="25">
        <f t="shared" ref="Q48" si="21">SUM(Q49:Q56)</f>
        <v>47283829.5</v>
      </c>
      <c r="R48" s="25">
        <f t="shared" ref="R48" si="22">SUM(R49:R56)</f>
        <v>598331.90000000293</v>
      </c>
      <c r="S48" s="25">
        <f>SUM(S49:S56)-0.1</f>
        <v>47882161.300000004</v>
      </c>
      <c r="T48" s="25">
        <f>SUM(T49:T56)</f>
        <v>502222.49999999988</v>
      </c>
      <c r="U48" s="25">
        <f t="shared" ref="U48" si="23">SUM(U49:U56)-0.1</f>
        <v>48384383.800000004</v>
      </c>
      <c r="V48" s="59">
        <f>SUM(V49:V56)-0.1</f>
        <v>3729248.5463400004</v>
      </c>
      <c r="W48" s="46"/>
      <c r="X48" s="9"/>
    </row>
    <row r="49" spans="1:24" ht="17.25" customHeight="1" x14ac:dyDescent="0.25">
      <c r="A49" s="52" t="s">
        <v>151</v>
      </c>
      <c r="B49" s="43" t="s">
        <v>152</v>
      </c>
      <c r="C49" s="13">
        <v>7670051.7613300001</v>
      </c>
      <c r="D49" s="44">
        <v>27508.338669999503</v>
      </c>
      <c r="E49" s="54">
        <f t="shared" si="2"/>
        <v>7697560.0999999996</v>
      </c>
      <c r="F49" s="44">
        <v>3450</v>
      </c>
      <c r="G49" s="54">
        <f t="shared" si="3"/>
        <v>7701010.0999999996</v>
      </c>
      <c r="H49" s="44">
        <v>-6200</v>
      </c>
      <c r="I49" s="54">
        <f t="shared" si="4"/>
        <v>7694810.0999999996</v>
      </c>
      <c r="J49" s="44">
        <v>15293.800000000745</v>
      </c>
      <c r="K49" s="54">
        <f t="shared" si="5"/>
        <v>7710103.9000000004</v>
      </c>
      <c r="L49" s="44"/>
      <c r="M49" s="45">
        <f t="shared" si="6"/>
        <v>7710103.9000000004</v>
      </c>
      <c r="N49" s="44">
        <v>-166.70000000018626</v>
      </c>
      <c r="O49" s="54">
        <f t="shared" si="7"/>
        <v>7709937.2000000002</v>
      </c>
      <c r="P49" s="44">
        <v>18559.200000000186</v>
      </c>
      <c r="Q49" s="54">
        <f t="shared" si="8"/>
        <v>7728496.4000000004</v>
      </c>
      <c r="R49" s="44">
        <v>206075.29999999981</v>
      </c>
      <c r="S49" s="54">
        <f t="shared" si="9"/>
        <v>7934571.7000000002</v>
      </c>
      <c r="T49" s="44">
        <v>141151.79999999981</v>
      </c>
      <c r="U49" s="45">
        <f t="shared" si="10"/>
        <v>8075723.5</v>
      </c>
      <c r="V49" s="15">
        <f>D49+F49+H49+J49+N49+P49+R49+T49</f>
        <v>405671.73866999988</v>
      </c>
      <c r="W49" s="46"/>
      <c r="X49" s="9"/>
    </row>
    <row r="50" spans="1:24" ht="18" customHeight="1" x14ac:dyDescent="0.25">
      <c r="A50" s="52" t="s">
        <v>153</v>
      </c>
      <c r="B50" s="43" t="s">
        <v>154</v>
      </c>
      <c r="C50" s="13">
        <v>29103362.85531</v>
      </c>
      <c r="D50" s="44">
        <v>1046945.1446899995</v>
      </c>
      <c r="E50" s="54">
        <f t="shared" si="2"/>
        <v>30150308</v>
      </c>
      <c r="F50" s="44">
        <v>103370.19999999925</v>
      </c>
      <c r="G50" s="54">
        <f t="shared" si="3"/>
        <v>30253678.199999999</v>
      </c>
      <c r="H50" s="44">
        <v>532104.60000000149</v>
      </c>
      <c r="I50" s="54">
        <f t="shared" si="4"/>
        <v>30785782.800000001</v>
      </c>
      <c r="J50" s="44">
        <v>20600</v>
      </c>
      <c r="K50" s="54">
        <f t="shared" si="5"/>
        <v>30806382.800000001</v>
      </c>
      <c r="L50" s="44">
        <v>56028.199999999255</v>
      </c>
      <c r="M50" s="45">
        <f t="shared" si="6"/>
        <v>30862411</v>
      </c>
      <c r="N50" s="44">
        <v>105760.60000000149</v>
      </c>
      <c r="O50" s="54">
        <f t="shared" si="7"/>
        <v>30968171.600000001</v>
      </c>
      <c r="P50" s="44">
        <v>134458.29999999702</v>
      </c>
      <c r="Q50" s="54">
        <f t="shared" si="8"/>
        <v>31102629.899999999</v>
      </c>
      <c r="R50" s="44">
        <v>345689.70000000298</v>
      </c>
      <c r="S50" s="54">
        <f t="shared" si="9"/>
        <v>31448319.600000001</v>
      </c>
      <c r="T50" s="44">
        <v>279895.19999999925</v>
      </c>
      <c r="U50" s="45">
        <f t="shared" si="10"/>
        <v>31728214.800000001</v>
      </c>
      <c r="V50" s="15">
        <f>D50+F50+H50+J50+L50+N50+P50+R50+T50</f>
        <v>2624851.9446900003</v>
      </c>
      <c r="W50" s="46"/>
      <c r="X50" s="9"/>
    </row>
    <row r="51" spans="1:24" ht="19.5" customHeight="1" x14ac:dyDescent="0.25">
      <c r="A51" s="52" t="s">
        <v>155</v>
      </c>
      <c r="B51" s="43" t="s">
        <v>156</v>
      </c>
      <c r="C51" s="13">
        <v>1214501.2</v>
      </c>
      <c r="D51" s="44">
        <v>138316</v>
      </c>
      <c r="E51" s="54">
        <f t="shared" si="2"/>
        <v>1352817.2</v>
      </c>
      <c r="F51" s="44">
        <v>25600</v>
      </c>
      <c r="G51" s="54">
        <f t="shared" si="3"/>
        <v>1378417.2</v>
      </c>
      <c r="H51" s="44">
        <v>-29888.09999999986</v>
      </c>
      <c r="I51" s="54">
        <f t="shared" si="4"/>
        <v>1348529.1</v>
      </c>
      <c r="J51" s="44">
        <v>490</v>
      </c>
      <c r="K51" s="54">
        <f t="shared" si="5"/>
        <v>1349019.1</v>
      </c>
      <c r="L51" s="44"/>
      <c r="M51" s="45">
        <f t="shared" si="6"/>
        <v>1349019.1</v>
      </c>
      <c r="N51" s="44">
        <v>8479.3999999999069</v>
      </c>
      <c r="O51" s="54">
        <f t="shared" si="7"/>
        <v>1357498.5</v>
      </c>
      <c r="P51" s="44">
        <v>-1687.3000000000466</v>
      </c>
      <c r="Q51" s="54">
        <f t="shared" si="8"/>
        <v>1355811.2</v>
      </c>
      <c r="R51" s="44">
        <v>21638.90000000014</v>
      </c>
      <c r="S51" s="54">
        <f t="shared" si="9"/>
        <v>1377450.1</v>
      </c>
      <c r="T51" s="44">
        <v>25387</v>
      </c>
      <c r="U51" s="45">
        <f t="shared" si="10"/>
        <v>1402837.1</v>
      </c>
      <c r="V51" s="15">
        <f>D51+F51+H51+J51+N51+P51+R51+T51</f>
        <v>188335.90000000014</v>
      </c>
      <c r="W51" s="46"/>
      <c r="X51" s="9"/>
    </row>
    <row r="52" spans="1:24" ht="18" customHeight="1" x14ac:dyDescent="0.25">
      <c r="A52" s="52" t="s">
        <v>157</v>
      </c>
      <c r="B52" s="43" t="s">
        <v>158</v>
      </c>
      <c r="C52" s="13">
        <v>4171728.2</v>
      </c>
      <c r="D52" s="44">
        <v>59145</v>
      </c>
      <c r="E52" s="54">
        <f t="shared" si="2"/>
        <v>4230873.2</v>
      </c>
      <c r="F52" s="44">
        <v>9962.8999999994412</v>
      </c>
      <c r="G52" s="54">
        <f t="shared" si="3"/>
        <v>4240836.0999999996</v>
      </c>
      <c r="H52" s="44">
        <v>24080</v>
      </c>
      <c r="I52" s="54">
        <f t="shared" si="4"/>
        <v>4264916.0999999996</v>
      </c>
      <c r="J52" s="44">
        <v>1503.9000000003725</v>
      </c>
      <c r="K52" s="54">
        <f t="shared" si="5"/>
        <v>4266420</v>
      </c>
      <c r="L52" s="44">
        <v>30151.400000000373</v>
      </c>
      <c r="M52" s="45">
        <f t="shared" si="6"/>
        <v>4296571.4000000004</v>
      </c>
      <c r="N52" s="44">
        <v>1202.5</v>
      </c>
      <c r="O52" s="54">
        <f t="shared" si="7"/>
        <v>4297773.9000000004</v>
      </c>
      <c r="P52" s="44">
        <v>9160.1999999992549</v>
      </c>
      <c r="Q52" s="54">
        <f t="shared" si="8"/>
        <v>4306934.0999999996</v>
      </c>
      <c r="R52" s="44">
        <v>20000</v>
      </c>
      <c r="S52" s="54">
        <f t="shared" si="9"/>
        <v>4326934.0999999996</v>
      </c>
      <c r="T52" s="44">
        <v>4158.1000000005588</v>
      </c>
      <c r="U52" s="45">
        <f t="shared" si="10"/>
        <v>4331092.2</v>
      </c>
      <c r="V52" s="15">
        <f>D52+F52+H52+J52+L52+N52+P52+R52+T52</f>
        <v>159364</v>
      </c>
      <c r="W52" s="46"/>
      <c r="X52" s="9"/>
    </row>
    <row r="53" spans="1:24" ht="25.5" x14ac:dyDescent="0.25">
      <c r="A53" s="52" t="s">
        <v>159</v>
      </c>
      <c r="B53" s="43" t="s">
        <v>160</v>
      </c>
      <c r="C53" s="13">
        <v>284775.50180999999</v>
      </c>
      <c r="D53" s="44"/>
      <c r="E53" s="54">
        <f t="shared" si="2"/>
        <v>284775.50180999999</v>
      </c>
      <c r="F53" s="44">
        <v>6621.1981900000246</v>
      </c>
      <c r="G53" s="54">
        <f t="shared" si="3"/>
        <v>291396.7</v>
      </c>
      <c r="H53" s="44">
        <v>9709.2999999999884</v>
      </c>
      <c r="I53" s="54">
        <f t="shared" si="4"/>
        <v>301106</v>
      </c>
      <c r="J53" s="44">
        <v>21159.299999999988</v>
      </c>
      <c r="K53" s="54">
        <f t="shared" si="5"/>
        <v>322265.3</v>
      </c>
      <c r="L53" s="44"/>
      <c r="M53" s="45">
        <f t="shared" si="6"/>
        <v>322265.3</v>
      </c>
      <c r="N53" s="44">
        <v>108.60000000003492</v>
      </c>
      <c r="O53" s="54">
        <f t="shared" si="7"/>
        <v>322373.90000000002</v>
      </c>
      <c r="P53" s="44">
        <v>7693.8999999999651</v>
      </c>
      <c r="Q53" s="54">
        <f t="shared" si="8"/>
        <v>330067.8</v>
      </c>
      <c r="R53" s="44"/>
      <c r="S53" s="54">
        <f t="shared" si="9"/>
        <v>330067.8</v>
      </c>
      <c r="T53" s="44">
        <v>2209.7999999999884</v>
      </c>
      <c r="U53" s="45">
        <f t="shared" si="10"/>
        <v>332277.59999999998</v>
      </c>
      <c r="V53" s="15">
        <f>F53+H53+J53+N53+P53+T53</f>
        <v>47502.09818999999</v>
      </c>
      <c r="W53" s="46"/>
      <c r="X53" s="9"/>
    </row>
    <row r="54" spans="1:24" ht="17.25" customHeight="1" x14ac:dyDescent="0.25">
      <c r="A54" s="52" t="s">
        <v>161</v>
      </c>
      <c r="B54" s="43" t="s">
        <v>162</v>
      </c>
      <c r="C54" s="13">
        <v>191635.36530999999</v>
      </c>
      <c r="D54" s="44">
        <v>87445.634690000006</v>
      </c>
      <c r="E54" s="54">
        <f t="shared" si="2"/>
        <v>279081</v>
      </c>
      <c r="F54" s="44"/>
      <c r="G54" s="54">
        <f t="shared" si="3"/>
        <v>279081</v>
      </c>
      <c r="H54" s="44"/>
      <c r="I54" s="54">
        <f t="shared" si="4"/>
        <v>279081</v>
      </c>
      <c r="J54" s="44">
        <v>8443.2999999999884</v>
      </c>
      <c r="K54" s="54">
        <f t="shared" si="5"/>
        <v>287524.3</v>
      </c>
      <c r="L54" s="44"/>
      <c r="M54" s="45">
        <f t="shared" si="6"/>
        <v>287524.3</v>
      </c>
      <c r="N54" s="44">
        <v>2800</v>
      </c>
      <c r="O54" s="54">
        <f t="shared" si="7"/>
        <v>290324.3</v>
      </c>
      <c r="P54" s="44">
        <v>15712.400000000023</v>
      </c>
      <c r="Q54" s="54">
        <f t="shared" si="8"/>
        <v>306036.7</v>
      </c>
      <c r="R54" s="44"/>
      <c r="S54" s="54">
        <f t="shared" si="9"/>
        <v>306036.7</v>
      </c>
      <c r="T54" s="44">
        <v>1260.2999999999884</v>
      </c>
      <c r="U54" s="45">
        <f t="shared" si="10"/>
        <v>307297</v>
      </c>
      <c r="V54" s="15">
        <f>D54+J54+N54+P54+T54</f>
        <v>115661.63469000001</v>
      </c>
      <c r="W54" s="46"/>
      <c r="X54" s="9"/>
    </row>
    <row r="55" spans="1:24" ht="27" customHeight="1" x14ac:dyDescent="0.25">
      <c r="A55" s="52" t="s">
        <v>251</v>
      </c>
      <c r="B55" s="43" t="s">
        <v>250</v>
      </c>
      <c r="C55" s="13"/>
      <c r="D55" s="44"/>
      <c r="E55" s="54"/>
      <c r="F55" s="44"/>
      <c r="G55" s="54"/>
      <c r="H55" s="44"/>
      <c r="I55" s="54"/>
      <c r="J55" s="44">
        <v>80000</v>
      </c>
      <c r="K55" s="54">
        <f t="shared" si="5"/>
        <v>80000</v>
      </c>
      <c r="L55" s="44"/>
      <c r="M55" s="45">
        <f t="shared" si="6"/>
        <v>80000</v>
      </c>
      <c r="N55" s="44"/>
      <c r="O55" s="54">
        <f t="shared" si="7"/>
        <v>80000</v>
      </c>
      <c r="P55" s="44"/>
      <c r="Q55" s="54">
        <f t="shared" si="8"/>
        <v>80000</v>
      </c>
      <c r="R55" s="44"/>
      <c r="S55" s="54">
        <f t="shared" si="9"/>
        <v>80000</v>
      </c>
      <c r="T55" s="44"/>
      <c r="U55" s="45">
        <f t="shared" si="10"/>
        <v>80000</v>
      </c>
      <c r="V55" s="15">
        <f>J55</f>
        <v>80000</v>
      </c>
      <c r="W55" s="46"/>
      <c r="X55" s="9"/>
    </row>
    <row r="56" spans="1:24" ht="16.5" customHeight="1" x14ac:dyDescent="0.25">
      <c r="A56" s="52" t="s">
        <v>163</v>
      </c>
      <c r="B56" s="43" t="s">
        <v>164</v>
      </c>
      <c r="C56" s="13">
        <v>2019080.3699</v>
      </c>
      <c r="D56" s="44">
        <v>13450.230100000044</v>
      </c>
      <c r="E56" s="54">
        <f t="shared" si="2"/>
        <v>2032530.6</v>
      </c>
      <c r="F56" s="44">
        <v>320</v>
      </c>
      <c r="G56" s="54">
        <f t="shared" si="3"/>
        <v>2032850.6</v>
      </c>
      <c r="H56" s="44"/>
      <c r="I56" s="54">
        <f t="shared" si="4"/>
        <v>2032850.6</v>
      </c>
      <c r="J56" s="44">
        <v>5693.2999999998137</v>
      </c>
      <c r="K56" s="54">
        <f t="shared" si="5"/>
        <v>2038543.9</v>
      </c>
      <c r="L56" s="44">
        <v>6557.1000000000931</v>
      </c>
      <c r="M56" s="45">
        <f t="shared" si="6"/>
        <v>2045101</v>
      </c>
      <c r="N56" s="44">
        <v>18752.399999999907</v>
      </c>
      <c r="O56" s="54">
        <f t="shared" si="7"/>
        <v>2063853.4</v>
      </c>
      <c r="P56" s="44">
        <v>10000</v>
      </c>
      <c r="Q56" s="54">
        <f t="shared" si="8"/>
        <v>2073853.4</v>
      </c>
      <c r="R56" s="44">
        <v>4928</v>
      </c>
      <c r="S56" s="54">
        <f t="shared" si="9"/>
        <v>2078781.4</v>
      </c>
      <c r="T56" s="44">
        <v>48160.300000000279</v>
      </c>
      <c r="U56" s="45">
        <f t="shared" si="10"/>
        <v>2126941.7000000002</v>
      </c>
      <c r="V56" s="15">
        <f>D56+F56+J56+L56+N56+P56+R56+T56</f>
        <v>107861.33010000014</v>
      </c>
      <c r="W56" s="46"/>
      <c r="X56" s="9"/>
    </row>
    <row r="57" spans="1:24" s="10" customFormat="1" ht="21" customHeight="1" x14ac:dyDescent="0.25">
      <c r="A57" s="53" t="s">
        <v>165</v>
      </c>
      <c r="B57" s="24" t="s">
        <v>166</v>
      </c>
      <c r="C57" s="25">
        <f>SUM(C58:C59)</f>
        <v>2954566.8022599998</v>
      </c>
      <c r="D57" s="25">
        <f t="shared" ref="D57:V57" si="24">SUM(D58:D59)</f>
        <v>73999.997740000021</v>
      </c>
      <c r="E57" s="25">
        <f t="shared" si="24"/>
        <v>3028566.8</v>
      </c>
      <c r="F57" s="25">
        <f t="shared" si="24"/>
        <v>66842.200000000186</v>
      </c>
      <c r="G57" s="25">
        <f t="shared" si="24"/>
        <v>3095409</v>
      </c>
      <c r="H57" s="25">
        <f t="shared" si="24"/>
        <v>58098.899999999907</v>
      </c>
      <c r="I57" s="25">
        <f t="shared" si="24"/>
        <v>3153507.9</v>
      </c>
      <c r="J57" s="25">
        <f t="shared" si="24"/>
        <v>50160</v>
      </c>
      <c r="K57" s="25">
        <f t="shared" si="24"/>
        <v>3203667.9</v>
      </c>
      <c r="L57" s="25">
        <f t="shared" si="24"/>
        <v>6469.1999999997206</v>
      </c>
      <c r="M57" s="25">
        <f t="shared" si="24"/>
        <v>3210137.0999999996</v>
      </c>
      <c r="N57" s="25">
        <f t="shared" si="24"/>
        <v>133068.59999999998</v>
      </c>
      <c r="O57" s="25">
        <f t="shared" si="24"/>
        <v>3343205.6999999997</v>
      </c>
      <c r="P57" s="25">
        <f t="shared" si="24"/>
        <v>13504.200000000186</v>
      </c>
      <c r="Q57" s="25">
        <f t="shared" si="24"/>
        <v>3356709.9</v>
      </c>
      <c r="R57" s="25"/>
      <c r="S57" s="25">
        <f t="shared" si="24"/>
        <v>3356709.9</v>
      </c>
      <c r="T57" s="25">
        <f t="shared" si="24"/>
        <v>523.50000000010186</v>
      </c>
      <c r="U57" s="25">
        <f t="shared" si="24"/>
        <v>3357233.4</v>
      </c>
      <c r="V57" s="59">
        <f t="shared" si="24"/>
        <v>402666.59774000011</v>
      </c>
      <c r="W57" s="46"/>
      <c r="X57" s="9"/>
    </row>
    <row r="58" spans="1:24" ht="18" customHeight="1" x14ac:dyDescent="0.25">
      <c r="A58" s="52" t="s">
        <v>167</v>
      </c>
      <c r="B58" s="43" t="s">
        <v>168</v>
      </c>
      <c r="C58" s="13">
        <v>2851436.00226</v>
      </c>
      <c r="D58" s="44">
        <v>73999.997740000021</v>
      </c>
      <c r="E58" s="54">
        <f t="shared" si="2"/>
        <v>2925436</v>
      </c>
      <c r="F58" s="44">
        <v>66842.200000000186</v>
      </c>
      <c r="G58" s="54">
        <f t="shared" si="3"/>
        <v>2992278.2</v>
      </c>
      <c r="H58" s="44">
        <v>58098.899999999907</v>
      </c>
      <c r="I58" s="54">
        <f t="shared" si="4"/>
        <v>3050377.1</v>
      </c>
      <c r="J58" s="44">
        <v>50160</v>
      </c>
      <c r="K58" s="54">
        <f t="shared" si="5"/>
        <v>3100537.1</v>
      </c>
      <c r="L58" s="44">
        <v>6469.1999999997206</v>
      </c>
      <c r="M58" s="45">
        <f t="shared" si="6"/>
        <v>3107006.3</v>
      </c>
      <c r="N58" s="44">
        <v>128492.5</v>
      </c>
      <c r="O58" s="54">
        <f t="shared" si="7"/>
        <v>3235498.8</v>
      </c>
      <c r="P58" s="44">
        <v>13504.200000000186</v>
      </c>
      <c r="Q58" s="54">
        <f t="shared" si="8"/>
        <v>3249003</v>
      </c>
      <c r="R58" s="44"/>
      <c r="S58" s="54">
        <f t="shared" si="9"/>
        <v>3249003</v>
      </c>
      <c r="T58" s="44">
        <v>-30.399999999906868</v>
      </c>
      <c r="U58" s="45">
        <f t="shared" si="10"/>
        <v>3248972.6</v>
      </c>
      <c r="V58" s="15">
        <f>D58+F58+H58+J58+L58+N58+P58+T58</f>
        <v>397536.59774000011</v>
      </c>
      <c r="W58" s="46"/>
      <c r="X58" s="9"/>
    </row>
    <row r="59" spans="1:24" ht="18.75" customHeight="1" x14ac:dyDescent="0.25">
      <c r="A59" s="52" t="s">
        <v>169</v>
      </c>
      <c r="B59" s="43" t="s">
        <v>170</v>
      </c>
      <c r="C59" s="13">
        <v>103130.8</v>
      </c>
      <c r="D59" s="44"/>
      <c r="E59" s="54">
        <f t="shared" si="2"/>
        <v>103130.8</v>
      </c>
      <c r="F59" s="44"/>
      <c r="G59" s="54">
        <f t="shared" si="3"/>
        <v>103130.8</v>
      </c>
      <c r="H59" s="44"/>
      <c r="I59" s="54">
        <f t="shared" si="4"/>
        <v>103130.8</v>
      </c>
      <c r="J59" s="44"/>
      <c r="K59" s="54">
        <f t="shared" si="5"/>
        <v>103130.8</v>
      </c>
      <c r="L59" s="44"/>
      <c r="M59" s="45">
        <f t="shared" si="6"/>
        <v>103130.8</v>
      </c>
      <c r="N59" s="44">
        <v>4576.0999999999913</v>
      </c>
      <c r="O59" s="54">
        <f t="shared" si="7"/>
        <v>107706.9</v>
      </c>
      <c r="P59" s="44"/>
      <c r="Q59" s="54">
        <f t="shared" si="8"/>
        <v>107706.9</v>
      </c>
      <c r="R59" s="44"/>
      <c r="S59" s="54">
        <f t="shared" si="9"/>
        <v>107706.9</v>
      </c>
      <c r="T59" s="44">
        <v>553.90000000000873</v>
      </c>
      <c r="U59" s="45">
        <f t="shared" si="10"/>
        <v>108260.8</v>
      </c>
      <c r="V59" s="15">
        <f>N59+T59</f>
        <v>5130</v>
      </c>
      <c r="W59" s="46"/>
      <c r="X59" s="9"/>
    </row>
    <row r="60" spans="1:24" s="10" customFormat="1" ht="20.25" customHeight="1" x14ac:dyDescent="0.25">
      <c r="A60" s="53" t="s">
        <v>171</v>
      </c>
      <c r="B60" s="24" t="s">
        <v>172</v>
      </c>
      <c r="C60" s="25">
        <f>SUM(C61:C67)</f>
        <v>15308338.068270002</v>
      </c>
      <c r="D60" s="25">
        <f t="shared" ref="D60:E60" si="25">SUM(D61:D67)</f>
        <v>406956.83173000044</v>
      </c>
      <c r="E60" s="25">
        <f t="shared" si="25"/>
        <v>15715294.900000002</v>
      </c>
      <c r="F60" s="25">
        <f>SUM(F61:F67)+0.1</f>
        <v>209832.1</v>
      </c>
      <c r="G60" s="25">
        <f t="shared" ref="G60" si="26">SUM(G61:G67)+0.1</f>
        <v>15925127.000000002</v>
      </c>
      <c r="H60" s="25">
        <f>SUM(H61:H67)</f>
        <v>404848.49999999988</v>
      </c>
      <c r="I60" s="25">
        <f t="shared" ref="I60:R60" si="27">SUM(I61:I67)</f>
        <v>16329975.4</v>
      </c>
      <c r="J60" s="25">
        <f t="shared" si="27"/>
        <v>320043.80000000016</v>
      </c>
      <c r="K60" s="25">
        <f>SUM(K61:K67)-0.1</f>
        <v>16650019.100000001</v>
      </c>
      <c r="L60" s="25">
        <f t="shared" si="27"/>
        <v>282692.30000000028</v>
      </c>
      <c r="M60" s="25">
        <f t="shared" si="27"/>
        <v>16932711.5</v>
      </c>
      <c r="N60" s="25">
        <f t="shared" si="27"/>
        <v>451976.99999999977</v>
      </c>
      <c r="O60" s="25">
        <f t="shared" si="27"/>
        <v>17384688.5</v>
      </c>
      <c r="P60" s="25">
        <f t="shared" si="27"/>
        <v>167811.79999999981</v>
      </c>
      <c r="Q60" s="25">
        <f t="shared" si="27"/>
        <v>17552500.300000001</v>
      </c>
      <c r="R60" s="25">
        <f t="shared" si="27"/>
        <v>302070</v>
      </c>
      <c r="S60" s="25">
        <f>SUM(S61:S67)+0.1</f>
        <v>17854570.400000002</v>
      </c>
      <c r="T60" s="25">
        <f>SUM(T61:T67)-0.1</f>
        <v>1434315.0999999992</v>
      </c>
      <c r="U60" s="25">
        <f>SUM(U61:U67)</f>
        <v>19288885.5</v>
      </c>
      <c r="V60" s="59">
        <f>SUM(V61:V67)</f>
        <v>3980547.4317299994</v>
      </c>
      <c r="W60" s="46"/>
      <c r="X60" s="9"/>
    </row>
    <row r="61" spans="1:24" ht="18.75" customHeight="1" x14ac:dyDescent="0.25">
      <c r="A61" s="52" t="s">
        <v>173</v>
      </c>
      <c r="B61" s="43" t="s">
        <v>174</v>
      </c>
      <c r="C61" s="13">
        <v>7584526.0052300002</v>
      </c>
      <c r="D61" s="44">
        <v>80405.494769999757</v>
      </c>
      <c r="E61" s="54">
        <f t="shared" si="2"/>
        <v>7664931.5</v>
      </c>
      <c r="F61" s="44">
        <v>37354.900000000373</v>
      </c>
      <c r="G61" s="54">
        <f t="shared" si="3"/>
        <v>7702286.4000000004</v>
      </c>
      <c r="H61" s="44">
        <v>356788.29999999981</v>
      </c>
      <c r="I61" s="54">
        <f t="shared" si="4"/>
        <v>8059074.7000000002</v>
      </c>
      <c r="J61" s="44">
        <v>53158.200000000186</v>
      </c>
      <c r="K61" s="54">
        <f t="shared" si="5"/>
        <v>8112232.9000000004</v>
      </c>
      <c r="L61" s="44">
        <v>9052.2999999998137</v>
      </c>
      <c r="M61" s="45">
        <f t="shared" si="6"/>
        <v>8121285.2000000002</v>
      </c>
      <c r="N61" s="44">
        <v>232626.70000000019</v>
      </c>
      <c r="O61" s="54">
        <f t="shared" si="7"/>
        <v>8353911.9000000004</v>
      </c>
      <c r="P61" s="44">
        <v>3500</v>
      </c>
      <c r="Q61" s="54">
        <f t="shared" si="8"/>
        <v>8357411.9000000004</v>
      </c>
      <c r="R61" s="44"/>
      <c r="S61" s="54">
        <f t="shared" si="9"/>
        <v>8357411.9000000004</v>
      </c>
      <c r="T61" s="44">
        <v>1046017.6999999993</v>
      </c>
      <c r="U61" s="45">
        <f t="shared" si="10"/>
        <v>9403429.5999999996</v>
      </c>
      <c r="V61" s="15">
        <f>D61+F61+H61+J61+L61+N61+P61+T61</f>
        <v>1818903.5947699994</v>
      </c>
      <c r="W61" s="46"/>
      <c r="X61" s="9"/>
    </row>
    <row r="62" spans="1:24" ht="21" customHeight="1" x14ac:dyDescent="0.25">
      <c r="A62" s="52" t="s">
        <v>175</v>
      </c>
      <c r="B62" s="43" t="s">
        <v>176</v>
      </c>
      <c r="C62" s="13">
        <v>1695290.1067900001</v>
      </c>
      <c r="D62" s="44">
        <v>2975.993209999986</v>
      </c>
      <c r="E62" s="54">
        <f t="shared" si="2"/>
        <v>1698266.1</v>
      </c>
      <c r="F62" s="44">
        <v>200000</v>
      </c>
      <c r="G62" s="54">
        <f t="shared" si="3"/>
        <v>1898266.1</v>
      </c>
      <c r="H62" s="44">
        <v>9254.1999999999534</v>
      </c>
      <c r="I62" s="54">
        <f t="shared" si="4"/>
        <v>1907520.3</v>
      </c>
      <c r="J62" s="44">
        <v>6786.3999999999069</v>
      </c>
      <c r="K62" s="54">
        <f t="shared" si="5"/>
        <v>1914306.7</v>
      </c>
      <c r="L62" s="44">
        <v>3064.6000000000931</v>
      </c>
      <c r="M62" s="45">
        <f t="shared" si="6"/>
        <v>1917371.3</v>
      </c>
      <c r="N62" s="44">
        <v>32776.699999999953</v>
      </c>
      <c r="O62" s="54">
        <f t="shared" si="7"/>
        <v>1950148</v>
      </c>
      <c r="P62" s="44">
        <v>0</v>
      </c>
      <c r="Q62" s="54">
        <f t="shared" si="8"/>
        <v>1950148</v>
      </c>
      <c r="R62" s="44"/>
      <c r="S62" s="54">
        <f t="shared" si="9"/>
        <v>1950148</v>
      </c>
      <c r="T62" s="44">
        <v>16009.5</v>
      </c>
      <c r="U62" s="45">
        <f t="shared" si="10"/>
        <v>1966157.5</v>
      </c>
      <c r="V62" s="15">
        <f>D62+F62+H62+J62+L62+N62+T62</f>
        <v>270867.39320999989</v>
      </c>
      <c r="W62" s="46"/>
      <c r="X62" s="9"/>
    </row>
    <row r="63" spans="1:24" ht="17.25" customHeight="1" x14ac:dyDescent="0.25">
      <c r="A63" s="52" t="s">
        <v>177</v>
      </c>
      <c r="B63" s="43" t="s">
        <v>178</v>
      </c>
      <c r="C63" s="13">
        <v>572084.62199999997</v>
      </c>
      <c r="D63" s="44">
        <v>451.17800000007264</v>
      </c>
      <c r="E63" s="54">
        <f t="shared" si="2"/>
        <v>572535.80000000005</v>
      </c>
      <c r="F63" s="44"/>
      <c r="G63" s="54">
        <f t="shared" si="3"/>
        <v>572535.80000000005</v>
      </c>
      <c r="H63" s="44">
        <v>-266.20000000006985</v>
      </c>
      <c r="I63" s="54">
        <f t="shared" si="4"/>
        <v>572269.6</v>
      </c>
      <c r="J63" s="44">
        <v>-1177.7999999999302</v>
      </c>
      <c r="K63" s="54">
        <f t="shared" si="5"/>
        <v>571091.80000000005</v>
      </c>
      <c r="L63" s="44"/>
      <c r="M63" s="45">
        <f t="shared" si="6"/>
        <v>571091.80000000005</v>
      </c>
      <c r="N63" s="44">
        <v>2500</v>
      </c>
      <c r="O63" s="54">
        <f t="shared" si="7"/>
        <v>573591.80000000005</v>
      </c>
      <c r="P63" s="44">
        <v>0</v>
      </c>
      <c r="Q63" s="54">
        <f t="shared" si="8"/>
        <v>573591.80000000005</v>
      </c>
      <c r="R63" s="44"/>
      <c r="S63" s="54">
        <f t="shared" si="9"/>
        <v>573591.80000000005</v>
      </c>
      <c r="T63" s="44"/>
      <c r="U63" s="45">
        <f t="shared" si="10"/>
        <v>573591.80000000005</v>
      </c>
      <c r="V63" s="15">
        <f>D63+H63+J63+N63</f>
        <v>1507.1780000000726</v>
      </c>
      <c r="W63" s="46"/>
      <c r="X63" s="9"/>
    </row>
    <row r="64" spans="1:24" ht="17.25" customHeight="1" x14ac:dyDescent="0.25">
      <c r="A64" s="52" t="s">
        <v>179</v>
      </c>
      <c r="B64" s="43" t="s">
        <v>180</v>
      </c>
      <c r="C64" s="13">
        <v>124704</v>
      </c>
      <c r="D64" s="44"/>
      <c r="E64" s="54">
        <f t="shared" si="2"/>
        <v>124704</v>
      </c>
      <c r="F64" s="44"/>
      <c r="G64" s="54">
        <f t="shared" si="3"/>
        <v>124704</v>
      </c>
      <c r="H64" s="44"/>
      <c r="I64" s="54">
        <f t="shared" si="4"/>
        <v>124704</v>
      </c>
      <c r="J64" s="44"/>
      <c r="K64" s="54">
        <f t="shared" si="5"/>
        <v>124704</v>
      </c>
      <c r="L64" s="44"/>
      <c r="M64" s="45">
        <f t="shared" si="6"/>
        <v>124704</v>
      </c>
      <c r="N64" s="44"/>
      <c r="O64" s="54">
        <f t="shared" si="7"/>
        <v>124704</v>
      </c>
      <c r="P64" s="44">
        <v>0</v>
      </c>
      <c r="Q64" s="54">
        <f t="shared" si="8"/>
        <v>124704</v>
      </c>
      <c r="R64" s="44"/>
      <c r="S64" s="54">
        <f t="shared" si="9"/>
        <v>124704</v>
      </c>
      <c r="T64" s="44"/>
      <c r="U64" s="45">
        <f t="shared" si="10"/>
        <v>124704</v>
      </c>
      <c r="V64" s="15"/>
      <c r="W64" s="46"/>
      <c r="X64" s="9"/>
    </row>
    <row r="65" spans="1:24" ht="25.5" x14ac:dyDescent="0.25">
      <c r="A65" s="52" t="s">
        <v>181</v>
      </c>
      <c r="B65" s="43" t="s">
        <v>182</v>
      </c>
      <c r="C65" s="13">
        <v>282072.90000000002</v>
      </c>
      <c r="D65" s="44"/>
      <c r="E65" s="54">
        <f t="shared" si="2"/>
        <v>282072.90000000002</v>
      </c>
      <c r="F65" s="44"/>
      <c r="G65" s="54">
        <f t="shared" si="3"/>
        <v>282072.90000000002</v>
      </c>
      <c r="H65" s="44"/>
      <c r="I65" s="54">
        <f t="shared" si="4"/>
        <v>282072.90000000002</v>
      </c>
      <c r="J65" s="44"/>
      <c r="K65" s="54">
        <f t="shared" si="5"/>
        <v>282072.90000000002</v>
      </c>
      <c r="L65" s="44"/>
      <c r="M65" s="45">
        <f t="shared" si="6"/>
        <v>282072.90000000002</v>
      </c>
      <c r="N65" s="44"/>
      <c r="O65" s="54">
        <f t="shared" si="7"/>
        <v>282072.90000000002</v>
      </c>
      <c r="P65" s="44">
        <v>0</v>
      </c>
      <c r="Q65" s="54">
        <f t="shared" si="8"/>
        <v>282072.90000000002</v>
      </c>
      <c r="R65" s="44"/>
      <c r="S65" s="54">
        <f t="shared" si="9"/>
        <v>282072.90000000002</v>
      </c>
      <c r="T65" s="44">
        <v>16.5</v>
      </c>
      <c r="U65" s="45">
        <f t="shared" si="10"/>
        <v>282089.40000000002</v>
      </c>
      <c r="V65" s="15">
        <f>T65</f>
        <v>16.5</v>
      </c>
      <c r="W65" s="46"/>
      <c r="X65" s="9"/>
    </row>
    <row r="66" spans="1:24" ht="17.25" customHeight="1" x14ac:dyDescent="0.25">
      <c r="A66" s="52" t="s">
        <v>183</v>
      </c>
      <c r="B66" s="43" t="s">
        <v>184</v>
      </c>
      <c r="C66" s="13">
        <v>9735.9</v>
      </c>
      <c r="D66" s="44"/>
      <c r="E66" s="54">
        <f t="shared" si="2"/>
        <v>9735.9</v>
      </c>
      <c r="F66" s="44"/>
      <c r="G66" s="54">
        <f t="shared" si="3"/>
        <v>9735.9</v>
      </c>
      <c r="H66" s="44"/>
      <c r="I66" s="54">
        <f t="shared" si="4"/>
        <v>9735.9</v>
      </c>
      <c r="J66" s="44"/>
      <c r="K66" s="54">
        <f t="shared" si="5"/>
        <v>9735.9</v>
      </c>
      <c r="L66" s="44"/>
      <c r="M66" s="45">
        <f t="shared" si="6"/>
        <v>9735.9</v>
      </c>
      <c r="N66" s="44"/>
      <c r="O66" s="54">
        <f t="shared" si="7"/>
        <v>9735.9</v>
      </c>
      <c r="P66" s="44">
        <v>0</v>
      </c>
      <c r="Q66" s="54">
        <f t="shared" si="8"/>
        <v>9735.9</v>
      </c>
      <c r="R66" s="44"/>
      <c r="S66" s="54">
        <f t="shared" si="9"/>
        <v>9735.9</v>
      </c>
      <c r="T66" s="44"/>
      <c r="U66" s="45">
        <f t="shared" si="10"/>
        <v>9735.9</v>
      </c>
      <c r="V66" s="15"/>
      <c r="W66" s="46"/>
      <c r="X66" s="9"/>
    </row>
    <row r="67" spans="1:24" ht="18.75" customHeight="1" x14ac:dyDescent="0.25">
      <c r="A67" s="52" t="s">
        <v>185</v>
      </c>
      <c r="B67" s="43" t="s">
        <v>186</v>
      </c>
      <c r="C67" s="13">
        <v>5039924.5342499996</v>
      </c>
      <c r="D67" s="44">
        <v>323124.16575000063</v>
      </c>
      <c r="E67" s="54">
        <f t="shared" si="2"/>
        <v>5363048.7</v>
      </c>
      <c r="F67" s="44">
        <v>-27522.900000000373</v>
      </c>
      <c r="G67" s="54">
        <f t="shared" si="3"/>
        <v>5335525.8</v>
      </c>
      <c r="H67" s="44">
        <v>39072.200000000186</v>
      </c>
      <c r="I67" s="54">
        <f t="shared" si="4"/>
        <v>5374598</v>
      </c>
      <c r="J67" s="44">
        <v>261277</v>
      </c>
      <c r="K67" s="54">
        <f t="shared" si="5"/>
        <v>5635875</v>
      </c>
      <c r="L67" s="44">
        <v>270575.40000000037</v>
      </c>
      <c r="M67" s="45">
        <f t="shared" si="6"/>
        <v>5906450.4000000004</v>
      </c>
      <c r="N67" s="44">
        <v>184073.59999999963</v>
      </c>
      <c r="O67" s="54">
        <f t="shared" si="7"/>
        <v>6090524</v>
      </c>
      <c r="P67" s="44">
        <v>164311.79999999981</v>
      </c>
      <c r="Q67" s="54">
        <f t="shared" si="8"/>
        <v>6254835.7999999998</v>
      </c>
      <c r="R67" s="44">
        <v>302070</v>
      </c>
      <c r="S67" s="54">
        <f t="shared" si="9"/>
        <v>6556905.7999999998</v>
      </c>
      <c r="T67" s="44">
        <v>372271.5</v>
      </c>
      <c r="U67" s="45">
        <f t="shared" si="10"/>
        <v>6929177.2999999998</v>
      </c>
      <c r="V67" s="15">
        <f>D67+F67+H67+J67+L67+N67+P67+R67+T67</f>
        <v>1889252.7657500003</v>
      </c>
      <c r="W67" s="46"/>
      <c r="X67" s="9"/>
    </row>
    <row r="68" spans="1:24" s="10" customFormat="1" ht="24" customHeight="1" x14ac:dyDescent="0.25">
      <c r="A68" s="53" t="s">
        <v>187</v>
      </c>
      <c r="B68" s="24" t="s">
        <v>188</v>
      </c>
      <c r="C68" s="25">
        <f>SUM(C69:C74)</f>
        <v>41296182.194760002</v>
      </c>
      <c r="D68" s="25">
        <f t="shared" ref="D68:E68" si="28">SUM(D69:D74)</f>
        <v>565947.80524000013</v>
      </c>
      <c r="E68" s="25">
        <f t="shared" si="28"/>
        <v>41862130</v>
      </c>
      <c r="F68" s="25">
        <f>SUM(F69:F74)-0.1</f>
        <v>1279894.6000000001</v>
      </c>
      <c r="G68" s="25">
        <f t="shared" ref="G68" si="29">SUM(G69:G74)-0.1</f>
        <v>43142024.600000001</v>
      </c>
      <c r="H68" s="25">
        <f>SUM(H69:H74)</f>
        <v>92524</v>
      </c>
      <c r="I68" s="25">
        <f>SUM(I69:I74)-0.1</f>
        <v>43234548.599999994</v>
      </c>
      <c r="J68" s="25">
        <f t="shared" ref="J68:S68" si="30">SUM(J69:J74)</f>
        <v>351268.80000000214</v>
      </c>
      <c r="K68" s="25">
        <f t="shared" si="30"/>
        <v>43585817.500000007</v>
      </c>
      <c r="L68" s="25">
        <f t="shared" si="30"/>
        <v>-56104.599999999162</v>
      </c>
      <c r="M68" s="25">
        <f>SUM(M69:M74)-0.1</f>
        <v>43529712.799999997</v>
      </c>
      <c r="N68" s="25">
        <f t="shared" si="30"/>
        <v>-158976.9000000013</v>
      </c>
      <c r="O68" s="25">
        <f t="shared" si="30"/>
        <v>43370736</v>
      </c>
      <c r="P68" s="25">
        <f t="shared" si="30"/>
        <v>16104.899999998976</v>
      </c>
      <c r="Q68" s="25">
        <f t="shared" si="30"/>
        <v>43386840.899999999</v>
      </c>
      <c r="R68" s="25">
        <f t="shared" si="30"/>
        <v>25671</v>
      </c>
      <c r="S68" s="25">
        <f t="shared" si="30"/>
        <v>43412511.899999999</v>
      </c>
      <c r="T68" s="25">
        <f>SUM(T69:T74)-0.1</f>
        <v>-181544.49999999852</v>
      </c>
      <c r="U68" s="25">
        <f>SUM(U69:U74)-0.1</f>
        <v>43230967.399999999</v>
      </c>
      <c r="V68" s="59">
        <f>SUM(V69:V74)-0.1</f>
        <v>1934785.2052400024</v>
      </c>
      <c r="W68" s="46"/>
      <c r="X68" s="9"/>
    </row>
    <row r="69" spans="1:24" ht="19.5" customHeight="1" x14ac:dyDescent="0.25">
      <c r="A69" s="52" t="s">
        <v>189</v>
      </c>
      <c r="B69" s="43" t="s">
        <v>190</v>
      </c>
      <c r="C69" s="13">
        <v>208716.9</v>
      </c>
      <c r="D69" s="44"/>
      <c r="E69" s="54">
        <f t="shared" si="2"/>
        <v>208716.9</v>
      </c>
      <c r="F69" s="44"/>
      <c r="G69" s="54">
        <f t="shared" si="3"/>
        <v>208716.9</v>
      </c>
      <c r="H69" s="44"/>
      <c r="I69" s="54">
        <f t="shared" si="4"/>
        <v>208716.9</v>
      </c>
      <c r="J69" s="44"/>
      <c r="K69" s="54">
        <f t="shared" si="5"/>
        <v>208716.9</v>
      </c>
      <c r="L69" s="44"/>
      <c r="M69" s="45">
        <f t="shared" si="6"/>
        <v>208716.9</v>
      </c>
      <c r="N69" s="44"/>
      <c r="O69" s="54">
        <f t="shared" si="7"/>
        <v>208716.9</v>
      </c>
      <c r="P69" s="44"/>
      <c r="Q69" s="54">
        <f t="shared" si="8"/>
        <v>208716.9</v>
      </c>
      <c r="R69" s="44"/>
      <c r="S69" s="54">
        <f t="shared" si="9"/>
        <v>208716.9</v>
      </c>
      <c r="T69" s="44">
        <v>171.5</v>
      </c>
      <c r="U69" s="45">
        <f t="shared" si="10"/>
        <v>208888.4</v>
      </c>
      <c r="V69" s="15">
        <f>T69</f>
        <v>171.5</v>
      </c>
      <c r="W69" s="46"/>
      <c r="X69" s="9"/>
    </row>
    <row r="70" spans="1:24" ht="20.25" customHeight="1" x14ac:dyDescent="0.25">
      <c r="A70" s="52" t="s">
        <v>191</v>
      </c>
      <c r="B70" s="43" t="s">
        <v>192</v>
      </c>
      <c r="C70" s="13">
        <v>8577663.17141</v>
      </c>
      <c r="D70" s="44">
        <v>38320.928589999676</v>
      </c>
      <c r="E70" s="54">
        <f t="shared" si="2"/>
        <v>8615984.0999999996</v>
      </c>
      <c r="F70" s="44"/>
      <c r="G70" s="54">
        <f t="shared" si="3"/>
        <v>8615984.0999999996</v>
      </c>
      <c r="H70" s="44">
        <v>-13022.699999999255</v>
      </c>
      <c r="I70" s="54">
        <f t="shared" si="4"/>
        <v>8602961.4000000004</v>
      </c>
      <c r="J70" s="44">
        <v>8503.4000000003725</v>
      </c>
      <c r="K70" s="54">
        <f t="shared" si="5"/>
        <v>8611464.8000000007</v>
      </c>
      <c r="L70" s="44"/>
      <c r="M70" s="45">
        <f t="shared" si="6"/>
        <v>8611464.8000000007</v>
      </c>
      <c r="N70" s="44">
        <v>8343.0999999996275</v>
      </c>
      <c r="O70" s="54">
        <f t="shared" si="7"/>
        <v>8619807.9000000004</v>
      </c>
      <c r="P70" s="44">
        <v>10445</v>
      </c>
      <c r="Q70" s="54">
        <f t="shared" si="8"/>
        <v>8630252.9000000004</v>
      </c>
      <c r="R70" s="44">
        <v>10000</v>
      </c>
      <c r="S70" s="54">
        <f t="shared" si="9"/>
        <v>8640252.9000000004</v>
      </c>
      <c r="T70" s="44">
        <v>300</v>
      </c>
      <c r="U70" s="45">
        <f t="shared" si="10"/>
        <v>8640552.9000000004</v>
      </c>
      <c r="V70" s="15">
        <f>D70+H70+J70+N70+P70+R70+T70</f>
        <v>62889.728590000421</v>
      </c>
      <c r="W70" s="46"/>
      <c r="X70" s="9"/>
    </row>
    <row r="71" spans="1:24" ht="20.25" customHeight="1" x14ac:dyDescent="0.25">
      <c r="A71" s="52" t="s">
        <v>193</v>
      </c>
      <c r="B71" s="43" t="s">
        <v>194</v>
      </c>
      <c r="C71" s="13">
        <v>23906200.976659998</v>
      </c>
      <c r="D71" s="44">
        <v>156511.92334000021</v>
      </c>
      <c r="E71" s="54">
        <f t="shared" si="2"/>
        <v>24062712.899999999</v>
      </c>
      <c r="F71" s="44"/>
      <c r="G71" s="54">
        <f t="shared" si="3"/>
        <v>24062712.899999999</v>
      </c>
      <c r="H71" s="44">
        <v>77602.5</v>
      </c>
      <c r="I71" s="54">
        <f t="shared" si="4"/>
        <v>24140315.399999999</v>
      </c>
      <c r="J71" s="44">
        <v>234725.60000000149</v>
      </c>
      <c r="K71" s="54">
        <f t="shared" si="5"/>
        <v>24375041</v>
      </c>
      <c r="L71" s="44">
        <v>-25461.199999999255</v>
      </c>
      <c r="M71" s="45">
        <f t="shared" si="6"/>
        <v>24349579.800000001</v>
      </c>
      <c r="N71" s="44">
        <v>-7184.3000000007451</v>
      </c>
      <c r="O71" s="54">
        <f t="shared" si="7"/>
        <v>24342395.5</v>
      </c>
      <c r="P71" s="44">
        <v>-34216.300000000745</v>
      </c>
      <c r="Q71" s="54">
        <f t="shared" si="8"/>
        <v>24308179.199999999</v>
      </c>
      <c r="R71" s="44">
        <v>-2611</v>
      </c>
      <c r="S71" s="54">
        <f t="shared" si="9"/>
        <v>24305568.199999999</v>
      </c>
      <c r="T71" s="44">
        <v>16512.800000000745</v>
      </c>
      <c r="U71" s="45">
        <f t="shared" si="10"/>
        <v>24322081</v>
      </c>
      <c r="V71" s="15">
        <f>D71+H71+J71+L71+N71+P71+R71+T71</f>
        <v>415880.0233400017</v>
      </c>
      <c r="W71" s="46"/>
      <c r="X71" s="9"/>
    </row>
    <row r="72" spans="1:24" ht="20.25" customHeight="1" x14ac:dyDescent="0.25">
      <c r="A72" s="52" t="s">
        <v>195</v>
      </c>
      <c r="B72" s="43" t="s">
        <v>196</v>
      </c>
      <c r="C72" s="13">
        <v>6464919.67141</v>
      </c>
      <c r="D72" s="44">
        <v>161814.82859000005</v>
      </c>
      <c r="E72" s="54">
        <f t="shared" si="2"/>
        <v>6626734.5</v>
      </c>
      <c r="F72" s="44">
        <v>1272394.7000000002</v>
      </c>
      <c r="G72" s="54">
        <f t="shared" si="3"/>
        <v>7899129.2000000002</v>
      </c>
      <c r="H72" s="44">
        <v>21362.399999999441</v>
      </c>
      <c r="I72" s="54">
        <f t="shared" si="4"/>
        <v>7920491.5999999996</v>
      </c>
      <c r="J72" s="44"/>
      <c r="K72" s="54">
        <f t="shared" si="5"/>
        <v>7920491.5999999996</v>
      </c>
      <c r="L72" s="44">
        <v>-5794.7999999998137</v>
      </c>
      <c r="M72" s="45">
        <f t="shared" si="6"/>
        <v>7914696.7999999998</v>
      </c>
      <c r="N72" s="44">
        <v>-166032.70000000019</v>
      </c>
      <c r="O72" s="54">
        <f t="shared" si="7"/>
        <v>7748664.0999999996</v>
      </c>
      <c r="P72" s="44"/>
      <c r="Q72" s="54">
        <f t="shared" si="8"/>
        <v>7748664.0999999996</v>
      </c>
      <c r="R72" s="44"/>
      <c r="S72" s="54">
        <f t="shared" si="9"/>
        <v>7748664.0999999996</v>
      </c>
      <c r="T72" s="44">
        <v>-202339.89999999944</v>
      </c>
      <c r="U72" s="45">
        <f t="shared" si="10"/>
        <v>7546324.2000000002</v>
      </c>
      <c r="V72" s="15">
        <f>D72+F72+H72+L72+N72+T72</f>
        <v>1081404.5285900002</v>
      </c>
      <c r="W72" s="46"/>
      <c r="X72" s="9"/>
    </row>
    <row r="73" spans="1:24" ht="23.25" customHeight="1" x14ac:dyDescent="0.25">
      <c r="A73" s="52" t="s">
        <v>257</v>
      </c>
      <c r="B73" s="43" t="s">
        <v>256</v>
      </c>
      <c r="C73" s="13"/>
      <c r="D73" s="44"/>
      <c r="E73" s="54"/>
      <c r="F73" s="44"/>
      <c r="G73" s="54"/>
      <c r="H73" s="44"/>
      <c r="I73" s="54"/>
      <c r="J73" s="44"/>
      <c r="K73" s="54"/>
      <c r="L73" s="44"/>
      <c r="M73" s="45"/>
      <c r="N73" s="44">
        <v>2000</v>
      </c>
      <c r="O73" s="54">
        <f t="shared" ref="O73:O89" si="31">M73+N73</f>
        <v>2000</v>
      </c>
      <c r="P73" s="44"/>
      <c r="Q73" s="54">
        <f t="shared" ref="Q73:Q89" si="32">O73+P73</f>
        <v>2000</v>
      </c>
      <c r="R73" s="44"/>
      <c r="S73" s="54">
        <f t="shared" ref="S73:S89" si="33">Q73+R73</f>
        <v>2000</v>
      </c>
      <c r="T73" s="44"/>
      <c r="U73" s="45">
        <f t="shared" ref="U73:U89" si="34">S73+T73</f>
        <v>2000</v>
      </c>
      <c r="V73" s="15">
        <f>N73</f>
        <v>2000</v>
      </c>
      <c r="W73" s="46"/>
      <c r="X73" s="9"/>
    </row>
    <row r="74" spans="1:24" ht="18" customHeight="1" x14ac:dyDescent="0.25">
      <c r="A74" s="52" t="s">
        <v>197</v>
      </c>
      <c r="B74" s="43" t="s">
        <v>198</v>
      </c>
      <c r="C74" s="13">
        <v>2138681.4752799999</v>
      </c>
      <c r="D74" s="44">
        <v>209300.1247200002</v>
      </c>
      <c r="E74" s="54">
        <f t="shared" si="2"/>
        <v>2347981.6</v>
      </c>
      <c r="F74" s="44">
        <v>7500</v>
      </c>
      <c r="G74" s="54">
        <f t="shared" si="3"/>
        <v>2355481.6000000001</v>
      </c>
      <c r="H74" s="44">
        <v>6581.7999999998137</v>
      </c>
      <c r="I74" s="54">
        <f t="shared" si="4"/>
        <v>2362063.4</v>
      </c>
      <c r="J74" s="44">
        <v>108039.80000000028</v>
      </c>
      <c r="K74" s="54">
        <f t="shared" ref="K74:K89" si="35">I74+J74</f>
        <v>2470103.2000000002</v>
      </c>
      <c r="L74" s="44">
        <v>-24848.600000000093</v>
      </c>
      <c r="M74" s="45">
        <f t="shared" ref="M74:M89" si="36">K74+L74</f>
        <v>2445254.6</v>
      </c>
      <c r="N74" s="44">
        <v>3897</v>
      </c>
      <c r="O74" s="54">
        <f t="shared" si="31"/>
        <v>2449151.6</v>
      </c>
      <c r="P74" s="44">
        <v>39876.199999999721</v>
      </c>
      <c r="Q74" s="54">
        <f t="shared" si="32"/>
        <v>2489027.7999999998</v>
      </c>
      <c r="R74" s="44">
        <v>18282</v>
      </c>
      <c r="S74" s="54">
        <f t="shared" si="33"/>
        <v>2507309.7999999998</v>
      </c>
      <c r="T74" s="44">
        <v>3811.2000000001863</v>
      </c>
      <c r="U74" s="45">
        <f t="shared" si="34"/>
        <v>2511121</v>
      </c>
      <c r="V74" s="15">
        <f>D74+F74+H74+J74+L74+N74+P74+R74+T74</f>
        <v>372439.5247200001</v>
      </c>
      <c r="W74" s="46"/>
      <c r="X74" s="9"/>
    </row>
    <row r="75" spans="1:24" s="10" customFormat="1" ht="18.75" customHeight="1" x14ac:dyDescent="0.25">
      <c r="A75" s="53" t="s">
        <v>199</v>
      </c>
      <c r="B75" s="24" t="s">
        <v>200</v>
      </c>
      <c r="C75" s="25">
        <f>SUM(C76:C79)</f>
        <v>2381367.8898999998</v>
      </c>
      <c r="D75" s="25">
        <f t="shared" ref="D75:J75" si="37">SUM(D76:D79)</f>
        <v>124435.31010000006</v>
      </c>
      <c r="E75" s="25">
        <f t="shared" si="37"/>
        <v>2505803.2000000002</v>
      </c>
      <c r="F75" s="25">
        <f t="shared" si="37"/>
        <v>4500</v>
      </c>
      <c r="G75" s="25">
        <f t="shared" si="37"/>
        <v>2510303.2000000002</v>
      </c>
      <c r="H75" s="25">
        <f t="shared" si="37"/>
        <v>216151.7</v>
      </c>
      <c r="I75" s="25">
        <f t="shared" si="37"/>
        <v>2726454.9000000004</v>
      </c>
      <c r="J75" s="25">
        <f t="shared" si="37"/>
        <v>83117.099999999977</v>
      </c>
      <c r="K75" s="25">
        <f>SUM(K76:K79)-0.1</f>
        <v>2809571.9</v>
      </c>
      <c r="L75" s="25"/>
      <c r="M75" s="25">
        <f t="shared" ref="M75" si="38">SUM(M76:M79)-0.1</f>
        <v>2809571.9</v>
      </c>
      <c r="N75" s="25">
        <f>SUM(N76:N79)</f>
        <v>142949.80000000008</v>
      </c>
      <c r="O75" s="25">
        <f t="shared" ref="O75:U75" si="39">SUM(O76:O79)</f>
        <v>2952521.8000000003</v>
      </c>
      <c r="P75" s="25"/>
      <c r="Q75" s="25">
        <f t="shared" si="39"/>
        <v>2952521.8000000003</v>
      </c>
      <c r="R75" s="25">
        <f t="shared" si="39"/>
        <v>9696.3999999999651</v>
      </c>
      <c r="S75" s="25">
        <f t="shared" si="39"/>
        <v>2962218.2</v>
      </c>
      <c r="T75" s="25">
        <f t="shared" si="39"/>
        <v>-7616.8999999999069</v>
      </c>
      <c r="U75" s="25">
        <f t="shared" si="39"/>
        <v>2954601.3000000003</v>
      </c>
      <c r="V75" s="59">
        <f>SUM(V76:V79)</f>
        <v>573233.41010000021</v>
      </c>
      <c r="W75" s="46"/>
      <c r="X75" s="9"/>
    </row>
    <row r="76" spans="1:24" ht="20.25" customHeight="1" x14ac:dyDescent="0.25">
      <c r="A76" s="52" t="s">
        <v>201</v>
      </c>
      <c r="B76" s="43" t="s">
        <v>202</v>
      </c>
      <c r="C76" s="13">
        <v>81405.399999999994</v>
      </c>
      <c r="D76" s="44">
        <v>60000</v>
      </c>
      <c r="E76" s="54">
        <f t="shared" ref="E76:E89" si="40">C76+D76</f>
        <v>141405.4</v>
      </c>
      <c r="F76" s="44"/>
      <c r="G76" s="54">
        <f t="shared" ref="G76:G89" si="41">E76+F76</f>
        <v>141405.4</v>
      </c>
      <c r="H76" s="44">
        <v>9987.7000000000116</v>
      </c>
      <c r="I76" s="54">
        <f t="shared" ref="I76:I89" si="42">G76+H76</f>
        <v>151393.1</v>
      </c>
      <c r="J76" s="44"/>
      <c r="K76" s="54">
        <f t="shared" si="35"/>
        <v>151393.1</v>
      </c>
      <c r="L76" s="44"/>
      <c r="M76" s="45">
        <f t="shared" si="36"/>
        <v>151393.1</v>
      </c>
      <c r="N76" s="44">
        <v>-3670.3000000000175</v>
      </c>
      <c r="O76" s="54">
        <f t="shared" si="31"/>
        <v>147722.79999999999</v>
      </c>
      <c r="P76" s="44"/>
      <c r="Q76" s="54">
        <f t="shared" si="32"/>
        <v>147722.79999999999</v>
      </c>
      <c r="R76" s="44">
        <v>15250.200000000012</v>
      </c>
      <c r="S76" s="54">
        <f t="shared" si="33"/>
        <v>162973</v>
      </c>
      <c r="T76" s="44">
        <v>38600</v>
      </c>
      <c r="U76" s="45">
        <f t="shared" si="34"/>
        <v>201573</v>
      </c>
      <c r="V76" s="15">
        <f>D76+H76+N76+R76+T76</f>
        <v>120167.6</v>
      </c>
      <c r="W76" s="46"/>
      <c r="X76" s="9"/>
    </row>
    <row r="77" spans="1:24" ht="19.5" customHeight="1" x14ac:dyDescent="0.25">
      <c r="A77" s="52" t="s">
        <v>203</v>
      </c>
      <c r="B77" s="43" t="s">
        <v>204</v>
      </c>
      <c r="C77" s="13">
        <v>523261.90224999998</v>
      </c>
      <c r="D77" s="44">
        <v>55956.197749999992</v>
      </c>
      <c r="E77" s="54">
        <f t="shared" si="40"/>
        <v>579218.1</v>
      </c>
      <c r="F77" s="44">
        <v>4500</v>
      </c>
      <c r="G77" s="54">
        <f t="shared" si="41"/>
        <v>583718.1</v>
      </c>
      <c r="H77" s="44">
        <v>108804</v>
      </c>
      <c r="I77" s="54">
        <f t="shared" si="42"/>
        <v>692522.1</v>
      </c>
      <c r="J77" s="44">
        <v>43017.099999999977</v>
      </c>
      <c r="K77" s="54">
        <f t="shared" si="35"/>
        <v>735539.19999999995</v>
      </c>
      <c r="L77" s="44"/>
      <c r="M77" s="45">
        <f t="shared" si="36"/>
        <v>735539.19999999995</v>
      </c>
      <c r="N77" s="44">
        <v>-10077.199999999953</v>
      </c>
      <c r="O77" s="54">
        <f t="shared" si="31"/>
        <v>725462</v>
      </c>
      <c r="P77" s="44"/>
      <c r="Q77" s="54">
        <f t="shared" si="32"/>
        <v>725462</v>
      </c>
      <c r="R77" s="44"/>
      <c r="S77" s="54">
        <f t="shared" si="33"/>
        <v>725462</v>
      </c>
      <c r="T77" s="44">
        <v>-49200</v>
      </c>
      <c r="U77" s="45">
        <f t="shared" si="34"/>
        <v>676262</v>
      </c>
      <c r="V77" s="15">
        <f>D77+F77+H77+J77+N77+T77</f>
        <v>153000.09775000002</v>
      </c>
      <c r="W77" s="46"/>
      <c r="X77" s="9"/>
    </row>
    <row r="78" spans="1:24" ht="19.5" customHeight="1" x14ac:dyDescent="0.25">
      <c r="A78" s="52" t="s">
        <v>205</v>
      </c>
      <c r="B78" s="43" t="s">
        <v>206</v>
      </c>
      <c r="C78" s="13">
        <v>1747526.8876499999</v>
      </c>
      <c r="D78" s="44">
        <v>8479.1123500000685</v>
      </c>
      <c r="E78" s="54">
        <f t="shared" si="40"/>
        <v>1756006</v>
      </c>
      <c r="F78" s="44"/>
      <c r="G78" s="54">
        <f t="shared" si="41"/>
        <v>1756006</v>
      </c>
      <c r="H78" s="44">
        <v>97360</v>
      </c>
      <c r="I78" s="54">
        <f t="shared" si="42"/>
        <v>1853366</v>
      </c>
      <c r="J78" s="44">
        <v>40100</v>
      </c>
      <c r="K78" s="54">
        <f t="shared" si="35"/>
        <v>1893466</v>
      </c>
      <c r="L78" s="44"/>
      <c r="M78" s="45">
        <f t="shared" si="36"/>
        <v>1893466</v>
      </c>
      <c r="N78" s="44">
        <v>156697.30000000005</v>
      </c>
      <c r="O78" s="54">
        <f t="shared" si="31"/>
        <v>2050163.3</v>
      </c>
      <c r="P78" s="44"/>
      <c r="Q78" s="54">
        <f t="shared" si="32"/>
        <v>2050163.3</v>
      </c>
      <c r="R78" s="44">
        <v>-5553.8000000000466</v>
      </c>
      <c r="S78" s="54">
        <f t="shared" si="33"/>
        <v>2044609.5</v>
      </c>
      <c r="T78" s="44">
        <v>2983.1000000000931</v>
      </c>
      <c r="U78" s="45">
        <f t="shared" si="34"/>
        <v>2047592.6</v>
      </c>
      <c r="V78" s="15">
        <f>D78+H78+J78+N78+R78+T78</f>
        <v>300065.71235000016</v>
      </c>
      <c r="W78" s="46"/>
      <c r="X78" s="9"/>
    </row>
    <row r="79" spans="1:24" ht="27.75" customHeight="1" x14ac:dyDescent="0.25">
      <c r="A79" s="52" t="s">
        <v>207</v>
      </c>
      <c r="B79" s="43" t="s">
        <v>208</v>
      </c>
      <c r="C79" s="13">
        <v>29173.7</v>
      </c>
      <c r="D79" s="44"/>
      <c r="E79" s="54">
        <f t="shared" si="40"/>
        <v>29173.7</v>
      </c>
      <c r="F79" s="44"/>
      <c r="G79" s="54">
        <f t="shared" si="41"/>
        <v>29173.7</v>
      </c>
      <c r="H79" s="44"/>
      <c r="I79" s="54">
        <f t="shared" si="42"/>
        <v>29173.7</v>
      </c>
      <c r="J79" s="44"/>
      <c r="K79" s="54">
        <f t="shared" si="35"/>
        <v>29173.7</v>
      </c>
      <c r="L79" s="44"/>
      <c r="M79" s="45">
        <f t="shared" si="36"/>
        <v>29173.7</v>
      </c>
      <c r="N79" s="44"/>
      <c r="O79" s="54">
        <f t="shared" si="31"/>
        <v>29173.7</v>
      </c>
      <c r="P79" s="44"/>
      <c r="Q79" s="54">
        <f t="shared" si="32"/>
        <v>29173.7</v>
      </c>
      <c r="R79" s="44"/>
      <c r="S79" s="54">
        <f t="shared" si="33"/>
        <v>29173.7</v>
      </c>
      <c r="T79" s="44"/>
      <c r="U79" s="45">
        <f t="shared" si="34"/>
        <v>29173.7</v>
      </c>
      <c r="V79" s="15"/>
      <c r="W79" s="46"/>
      <c r="X79" s="9"/>
    </row>
    <row r="80" spans="1:24" s="10" customFormat="1" ht="21" customHeight="1" x14ac:dyDescent="0.25">
      <c r="A80" s="53" t="s">
        <v>209</v>
      </c>
      <c r="B80" s="24" t="s">
        <v>210</v>
      </c>
      <c r="C80" s="25">
        <f t="shared" ref="C80:U80" si="43">SUM(C81:C83)</f>
        <v>197097.8</v>
      </c>
      <c r="D80" s="25"/>
      <c r="E80" s="25">
        <f t="shared" si="43"/>
        <v>197097.8</v>
      </c>
      <c r="F80" s="25"/>
      <c r="G80" s="25">
        <f>SUM(G81:G83)</f>
        <v>197097.8</v>
      </c>
      <c r="H80" s="25">
        <f t="shared" si="43"/>
        <v>9691.5000000000109</v>
      </c>
      <c r="I80" s="25">
        <f t="shared" si="43"/>
        <v>206789.3</v>
      </c>
      <c r="J80" s="25">
        <f t="shared" si="43"/>
        <v>21698.6</v>
      </c>
      <c r="K80" s="25">
        <f t="shared" si="43"/>
        <v>228487.90000000002</v>
      </c>
      <c r="L80" s="25"/>
      <c r="M80" s="25">
        <f t="shared" si="43"/>
        <v>228487.90000000002</v>
      </c>
      <c r="N80" s="25">
        <f t="shared" si="43"/>
        <v>9667.3999999999942</v>
      </c>
      <c r="O80" s="25">
        <f t="shared" si="43"/>
        <v>238155.3</v>
      </c>
      <c r="P80" s="25"/>
      <c r="Q80" s="25">
        <f t="shared" si="43"/>
        <v>238155.3</v>
      </c>
      <c r="R80" s="25"/>
      <c r="S80" s="25">
        <f t="shared" si="43"/>
        <v>238155.3</v>
      </c>
      <c r="T80" s="25"/>
      <c r="U80" s="25">
        <f t="shared" si="43"/>
        <v>238155.30000000002</v>
      </c>
      <c r="V80" s="59">
        <f>V81+V82+V83</f>
        <v>41057.500000000015</v>
      </c>
      <c r="W80" s="46"/>
      <c r="X80" s="9"/>
    </row>
    <row r="81" spans="1:24" ht="18.75" customHeight="1" x14ac:dyDescent="0.25">
      <c r="A81" s="52" t="s">
        <v>211</v>
      </c>
      <c r="B81" s="43" t="s">
        <v>212</v>
      </c>
      <c r="C81" s="48">
        <v>55274.400000000001</v>
      </c>
      <c r="D81" s="44"/>
      <c r="E81" s="54">
        <f t="shared" si="40"/>
        <v>55274.400000000001</v>
      </c>
      <c r="F81" s="44"/>
      <c r="G81" s="54">
        <f t="shared" si="41"/>
        <v>55274.400000000001</v>
      </c>
      <c r="H81" s="44"/>
      <c r="I81" s="54">
        <f t="shared" si="42"/>
        <v>55274.400000000001</v>
      </c>
      <c r="J81" s="44">
        <v>19999.999999999993</v>
      </c>
      <c r="K81" s="54">
        <f t="shared" si="35"/>
        <v>75274.399999999994</v>
      </c>
      <c r="L81" s="44"/>
      <c r="M81" s="45">
        <f t="shared" si="36"/>
        <v>75274.399999999994</v>
      </c>
      <c r="N81" s="44"/>
      <c r="O81" s="54">
        <f t="shared" si="31"/>
        <v>75274.399999999994</v>
      </c>
      <c r="P81" s="44"/>
      <c r="Q81" s="54">
        <f t="shared" si="32"/>
        <v>75274.399999999994</v>
      </c>
      <c r="R81" s="44"/>
      <c r="S81" s="54">
        <f t="shared" si="33"/>
        <v>75274.399999999994</v>
      </c>
      <c r="T81" s="44">
        <v>1107.8000000000029</v>
      </c>
      <c r="U81" s="45">
        <f t="shared" si="34"/>
        <v>76382.2</v>
      </c>
      <c r="V81" s="15">
        <f>J81+T81</f>
        <v>21107.799999999996</v>
      </c>
      <c r="W81" s="46"/>
      <c r="X81" s="9"/>
    </row>
    <row r="82" spans="1:24" ht="21" customHeight="1" x14ac:dyDescent="0.25">
      <c r="A82" s="52" t="s">
        <v>213</v>
      </c>
      <c r="B82" s="43" t="s">
        <v>214</v>
      </c>
      <c r="C82" s="48">
        <v>20355</v>
      </c>
      <c r="D82" s="44"/>
      <c r="E82" s="54">
        <f t="shared" si="40"/>
        <v>20355</v>
      </c>
      <c r="F82" s="44"/>
      <c r="G82" s="54">
        <f t="shared" si="41"/>
        <v>20355</v>
      </c>
      <c r="H82" s="44">
        <v>1227.2999999999993</v>
      </c>
      <c r="I82" s="54">
        <f t="shared" si="42"/>
        <v>21582.3</v>
      </c>
      <c r="J82" s="44"/>
      <c r="K82" s="54">
        <f t="shared" si="35"/>
        <v>21582.3</v>
      </c>
      <c r="L82" s="44"/>
      <c r="M82" s="45">
        <f t="shared" si="36"/>
        <v>21582.3</v>
      </c>
      <c r="N82" s="44"/>
      <c r="O82" s="54">
        <f t="shared" si="31"/>
        <v>21582.3</v>
      </c>
      <c r="P82" s="44"/>
      <c r="Q82" s="54">
        <f t="shared" si="32"/>
        <v>21582.3</v>
      </c>
      <c r="R82" s="44"/>
      <c r="S82" s="54">
        <f t="shared" si="33"/>
        <v>21582.3</v>
      </c>
      <c r="T82" s="44">
        <v>-418.39999999999782</v>
      </c>
      <c r="U82" s="45">
        <f t="shared" si="34"/>
        <v>21163.9</v>
      </c>
      <c r="V82" s="15">
        <f>H82+T82</f>
        <v>808.90000000000146</v>
      </c>
      <c r="W82" s="46"/>
      <c r="X82" s="9"/>
    </row>
    <row r="83" spans="1:24" ht="25.5" x14ac:dyDescent="0.25">
      <c r="A83" s="52" t="s">
        <v>215</v>
      </c>
      <c r="B83" s="43" t="s">
        <v>216</v>
      </c>
      <c r="C83" s="13">
        <v>121468.4</v>
      </c>
      <c r="D83" s="44"/>
      <c r="E83" s="54">
        <f t="shared" si="40"/>
        <v>121468.4</v>
      </c>
      <c r="F83" s="44"/>
      <c r="G83" s="54">
        <f t="shared" si="41"/>
        <v>121468.4</v>
      </c>
      <c r="H83" s="44">
        <v>8464.2000000000116</v>
      </c>
      <c r="I83" s="54">
        <f t="shared" si="42"/>
        <v>129932.6</v>
      </c>
      <c r="J83" s="44">
        <v>1698.6000000000058</v>
      </c>
      <c r="K83" s="54">
        <f t="shared" si="35"/>
        <v>131631.20000000001</v>
      </c>
      <c r="L83" s="44"/>
      <c r="M83" s="45">
        <f t="shared" si="36"/>
        <v>131631.20000000001</v>
      </c>
      <c r="N83" s="44">
        <v>9667.3999999999942</v>
      </c>
      <c r="O83" s="54">
        <f t="shared" si="31"/>
        <v>141298.6</v>
      </c>
      <c r="P83" s="44"/>
      <c r="Q83" s="54">
        <f t="shared" si="32"/>
        <v>141298.6</v>
      </c>
      <c r="R83" s="44"/>
      <c r="S83" s="54">
        <f t="shared" si="33"/>
        <v>141298.6</v>
      </c>
      <c r="T83" s="44">
        <v>-689.39999999999418</v>
      </c>
      <c r="U83" s="45">
        <f t="shared" si="34"/>
        <v>140609.20000000001</v>
      </c>
      <c r="V83" s="15">
        <f>H83+J83+N83+T83</f>
        <v>19140.800000000017</v>
      </c>
      <c r="W83" s="46"/>
      <c r="X83" s="9"/>
    </row>
    <row r="84" spans="1:24" s="10" customFormat="1" ht="17.25" customHeight="1" x14ac:dyDescent="0.25">
      <c r="A84" s="53" t="s">
        <v>217</v>
      </c>
      <c r="B84" s="24" t="s">
        <v>218</v>
      </c>
      <c r="C84" s="25">
        <f>SUM(C85)</f>
        <v>2104600</v>
      </c>
      <c r="D84" s="25"/>
      <c r="E84" s="25">
        <f t="shared" ref="E84:U84" si="44">SUM(E85)</f>
        <v>2104600</v>
      </c>
      <c r="F84" s="25"/>
      <c r="G84" s="25">
        <f t="shared" si="44"/>
        <v>2104600</v>
      </c>
      <c r="H84" s="25"/>
      <c r="I84" s="25">
        <f t="shared" si="44"/>
        <v>2104600</v>
      </c>
      <c r="J84" s="25"/>
      <c r="K84" s="25">
        <f t="shared" si="44"/>
        <v>2104600</v>
      </c>
      <c r="L84" s="25"/>
      <c r="M84" s="25">
        <f t="shared" si="44"/>
        <v>2104600</v>
      </c>
      <c r="N84" s="25"/>
      <c r="O84" s="25">
        <f t="shared" si="44"/>
        <v>2104600</v>
      </c>
      <c r="P84" s="25"/>
      <c r="Q84" s="25">
        <f t="shared" si="44"/>
        <v>2104600</v>
      </c>
      <c r="R84" s="25"/>
      <c r="S84" s="25">
        <f t="shared" si="44"/>
        <v>2104600</v>
      </c>
      <c r="T84" s="25">
        <f t="shared" si="44"/>
        <v>-500000</v>
      </c>
      <c r="U84" s="25">
        <f t="shared" si="44"/>
        <v>1604600</v>
      </c>
      <c r="V84" s="59">
        <f>V85</f>
        <v>-500000</v>
      </c>
      <c r="W84" s="46"/>
      <c r="X84" s="9"/>
    </row>
    <row r="85" spans="1:24" ht="25.5" x14ac:dyDescent="0.25">
      <c r="A85" s="52" t="s">
        <v>219</v>
      </c>
      <c r="B85" s="43" t="s">
        <v>220</v>
      </c>
      <c r="C85" s="13">
        <v>2104600</v>
      </c>
      <c r="D85" s="44"/>
      <c r="E85" s="54">
        <f t="shared" si="40"/>
        <v>2104600</v>
      </c>
      <c r="F85" s="44"/>
      <c r="G85" s="54">
        <f t="shared" si="41"/>
        <v>2104600</v>
      </c>
      <c r="H85" s="44"/>
      <c r="I85" s="54">
        <f t="shared" si="42"/>
        <v>2104600</v>
      </c>
      <c r="J85" s="44"/>
      <c r="K85" s="54">
        <f t="shared" si="35"/>
        <v>2104600</v>
      </c>
      <c r="L85" s="44"/>
      <c r="M85" s="45">
        <f t="shared" si="36"/>
        <v>2104600</v>
      </c>
      <c r="N85" s="44"/>
      <c r="O85" s="54">
        <f t="shared" si="31"/>
        <v>2104600</v>
      </c>
      <c r="P85" s="44"/>
      <c r="Q85" s="54">
        <f t="shared" si="32"/>
        <v>2104600</v>
      </c>
      <c r="R85" s="44"/>
      <c r="S85" s="54">
        <f t="shared" si="33"/>
        <v>2104600</v>
      </c>
      <c r="T85" s="44">
        <v>-500000</v>
      </c>
      <c r="U85" s="45">
        <f t="shared" si="34"/>
        <v>1604600</v>
      </c>
      <c r="V85" s="15">
        <f>T85</f>
        <v>-500000</v>
      </c>
      <c r="W85" s="46"/>
      <c r="X85" s="9"/>
    </row>
    <row r="86" spans="1:24" s="10" customFormat="1" ht="27" customHeight="1" x14ac:dyDescent="0.25">
      <c r="A86" s="53" t="s">
        <v>221</v>
      </c>
      <c r="B86" s="24" t="s">
        <v>222</v>
      </c>
      <c r="C86" s="25">
        <f t="shared" ref="C86:V86" si="45">SUM(C87:C89)</f>
        <v>10359113.199999999</v>
      </c>
      <c r="D86" s="25">
        <f t="shared" si="45"/>
        <v>165380.30000000075</v>
      </c>
      <c r="E86" s="25">
        <f t="shared" si="45"/>
        <v>10524493.5</v>
      </c>
      <c r="F86" s="25">
        <f t="shared" si="45"/>
        <v>2478000</v>
      </c>
      <c r="G86" s="25">
        <f t="shared" si="45"/>
        <v>13002493.5</v>
      </c>
      <c r="H86" s="25">
        <f t="shared" si="45"/>
        <v>491325.79999999888</v>
      </c>
      <c r="I86" s="25">
        <f t="shared" si="45"/>
        <v>13493819.299999999</v>
      </c>
      <c r="J86" s="25">
        <f t="shared" si="45"/>
        <v>2724688.5</v>
      </c>
      <c r="K86" s="25">
        <f t="shared" si="45"/>
        <v>16218507.799999999</v>
      </c>
      <c r="L86" s="25">
        <f t="shared" si="45"/>
        <v>-11095.699999999255</v>
      </c>
      <c r="M86" s="25">
        <f t="shared" si="45"/>
        <v>16207412.1</v>
      </c>
      <c r="N86" s="25">
        <f t="shared" si="45"/>
        <v>715232.30000000075</v>
      </c>
      <c r="O86" s="25">
        <f t="shared" si="45"/>
        <v>16922644.399999999</v>
      </c>
      <c r="P86" s="25">
        <f t="shared" si="45"/>
        <v>58656.799999998882</v>
      </c>
      <c r="Q86" s="25">
        <f t="shared" si="45"/>
        <v>16981301.199999999</v>
      </c>
      <c r="R86" s="25">
        <f t="shared" si="45"/>
        <v>-50687.099999999627</v>
      </c>
      <c r="S86" s="25">
        <f t="shared" si="45"/>
        <v>16930614.100000001</v>
      </c>
      <c r="T86" s="25">
        <f t="shared" si="45"/>
        <v>6617.1000000005588</v>
      </c>
      <c r="U86" s="25">
        <f t="shared" si="45"/>
        <v>16937231.199999999</v>
      </c>
      <c r="V86" s="59">
        <f t="shared" si="45"/>
        <v>6578118.0000000009</v>
      </c>
      <c r="W86" s="46"/>
      <c r="X86" s="9"/>
    </row>
    <row r="87" spans="1:24" ht="38.25" x14ac:dyDescent="0.25">
      <c r="A87" s="52" t="s">
        <v>223</v>
      </c>
      <c r="B87" s="43" t="s">
        <v>224</v>
      </c>
      <c r="C87" s="13">
        <v>4570732.0999999996</v>
      </c>
      <c r="D87" s="44"/>
      <c r="E87" s="54">
        <f t="shared" si="40"/>
        <v>4570732.0999999996</v>
      </c>
      <c r="F87" s="44"/>
      <c r="G87" s="54">
        <f t="shared" si="41"/>
        <v>4570732.0999999996</v>
      </c>
      <c r="H87" s="44"/>
      <c r="I87" s="54">
        <f t="shared" si="42"/>
        <v>4570732.0999999996</v>
      </c>
      <c r="J87" s="44"/>
      <c r="K87" s="54">
        <f t="shared" si="35"/>
        <v>4570732.0999999996</v>
      </c>
      <c r="L87" s="44"/>
      <c r="M87" s="45">
        <f t="shared" si="36"/>
        <v>4570732.0999999996</v>
      </c>
      <c r="N87" s="44"/>
      <c r="O87" s="54">
        <f t="shared" si="31"/>
        <v>4570732.0999999996</v>
      </c>
      <c r="P87" s="44"/>
      <c r="Q87" s="54">
        <f t="shared" si="32"/>
        <v>4570732.0999999996</v>
      </c>
      <c r="R87" s="44"/>
      <c r="S87" s="54">
        <f t="shared" si="33"/>
        <v>4570732.0999999996</v>
      </c>
      <c r="T87" s="44">
        <v>-2993.7999999998137</v>
      </c>
      <c r="U87" s="45">
        <f t="shared" si="34"/>
        <v>4567738.3</v>
      </c>
      <c r="V87" s="15">
        <f>T87</f>
        <v>-2993.7999999998137</v>
      </c>
      <c r="W87" s="46"/>
      <c r="X87" s="9"/>
    </row>
    <row r="88" spans="1:24" ht="18" customHeight="1" x14ac:dyDescent="0.25">
      <c r="A88" s="52" t="s">
        <v>225</v>
      </c>
      <c r="B88" s="43" t="s">
        <v>226</v>
      </c>
      <c r="C88" s="13">
        <v>454776</v>
      </c>
      <c r="D88" s="44"/>
      <c r="E88" s="54">
        <f t="shared" si="40"/>
        <v>454776</v>
      </c>
      <c r="F88" s="44"/>
      <c r="G88" s="54">
        <f t="shared" si="41"/>
        <v>454776</v>
      </c>
      <c r="H88" s="44"/>
      <c r="I88" s="54">
        <f t="shared" si="42"/>
        <v>454776</v>
      </c>
      <c r="J88" s="44"/>
      <c r="K88" s="54">
        <f t="shared" si="35"/>
        <v>454776</v>
      </c>
      <c r="L88" s="44"/>
      <c r="M88" s="45">
        <f t="shared" si="36"/>
        <v>454776</v>
      </c>
      <c r="N88" s="44"/>
      <c r="O88" s="54">
        <f t="shared" si="31"/>
        <v>454776</v>
      </c>
      <c r="P88" s="44"/>
      <c r="Q88" s="54">
        <f t="shared" si="32"/>
        <v>454776</v>
      </c>
      <c r="R88" s="44"/>
      <c r="S88" s="54">
        <f t="shared" si="33"/>
        <v>454776</v>
      </c>
      <c r="T88" s="44"/>
      <c r="U88" s="45">
        <f t="shared" si="34"/>
        <v>454776</v>
      </c>
      <c r="V88" s="15"/>
      <c r="W88" s="46"/>
      <c r="X88" s="9"/>
    </row>
    <row r="89" spans="1:24" ht="20.25" customHeight="1" x14ac:dyDescent="0.25">
      <c r="A89" s="52" t="s">
        <v>227</v>
      </c>
      <c r="B89" s="43" t="s">
        <v>228</v>
      </c>
      <c r="C89" s="55">
        <v>5333605.0999999996</v>
      </c>
      <c r="D89" s="44">
        <v>165380.30000000075</v>
      </c>
      <c r="E89" s="54">
        <f t="shared" si="40"/>
        <v>5498985.4000000004</v>
      </c>
      <c r="F89" s="44">
        <v>2478000</v>
      </c>
      <c r="G89" s="54">
        <f t="shared" si="41"/>
        <v>7976985.4000000004</v>
      </c>
      <c r="H89" s="44">
        <v>491325.79999999888</v>
      </c>
      <c r="I89" s="54">
        <f t="shared" si="42"/>
        <v>8468311.1999999993</v>
      </c>
      <c r="J89" s="44">
        <v>2724688.5</v>
      </c>
      <c r="K89" s="54">
        <f t="shared" si="35"/>
        <v>11192999.699999999</v>
      </c>
      <c r="L89" s="44">
        <v>-11095.699999999255</v>
      </c>
      <c r="M89" s="45">
        <f t="shared" si="36"/>
        <v>11181904</v>
      </c>
      <c r="N89" s="44">
        <v>715232.30000000075</v>
      </c>
      <c r="O89" s="54">
        <f t="shared" si="31"/>
        <v>11897136.300000001</v>
      </c>
      <c r="P89" s="44">
        <v>58656.799999998882</v>
      </c>
      <c r="Q89" s="54">
        <f t="shared" si="32"/>
        <v>11955793.1</v>
      </c>
      <c r="R89" s="44">
        <v>-50687.099999999627</v>
      </c>
      <c r="S89" s="54">
        <f t="shared" si="33"/>
        <v>11905106</v>
      </c>
      <c r="T89" s="44">
        <v>9610.9000000003725</v>
      </c>
      <c r="U89" s="45">
        <f t="shared" si="34"/>
        <v>11914716.9</v>
      </c>
      <c r="V89" s="15">
        <f>D89+F89+H89+J89+L89+N89+P89+R89+T89</f>
        <v>6581111.8000000007</v>
      </c>
      <c r="W89" s="46"/>
      <c r="X89" s="9"/>
    </row>
    <row r="90" spans="1:24" s="10" customFormat="1" ht="15.75" customHeight="1" thickBot="1" x14ac:dyDescent="0.3">
      <c r="A90" s="80" t="s">
        <v>229</v>
      </c>
      <c r="B90" s="81"/>
      <c r="C90" s="31">
        <f>SUM(C7+C18+C21+C26+C37+C43+C48+C57+C60+C68+C75+C80+C84+C86)</f>
        <v>177890078.84654</v>
      </c>
      <c r="D90" s="31"/>
      <c r="E90" s="31">
        <f>SUM(E7+E18+E21+E26+E37+E43+E48+E57+E60+E68+E75+E80+E84+E86)</f>
        <v>177890078.85853001</v>
      </c>
      <c r="F90" s="31">
        <f>SUM(F7+F18+F21+F26+F37+F43+F48+F57+F60+F68+F75+F80+F84+F86)</f>
        <v>5877574.115129998</v>
      </c>
      <c r="G90" s="31">
        <f>SUM(G7+G18+G21+G26+G37+G43+G48+G57+G60+G68+G75+G80+G84+G86)</f>
        <v>183767653.07366002</v>
      </c>
      <c r="H90" s="31">
        <f>SUM(H7+H18+H21+H26+H37+H43+H48+H57+H60+H68+H75+H80+H84+H86)</f>
        <v>4345006.733789999</v>
      </c>
      <c r="I90" s="31">
        <f>SUM(I7+I18+I21+I26+I37+I43+I48+I57+I60+I68+I75+I80+I84+I86)+0.1</f>
        <v>188112659.80745003</v>
      </c>
      <c r="J90" s="31">
        <f>SUM(J7+J18+J21+J26+J37+J43+J48+J57+J60+J68+J75+J80+J84+J86)</f>
        <v>4048927.6000000038</v>
      </c>
      <c r="K90" s="31">
        <f t="shared" ref="K90:T90" si="46">SUM(K7+K18+K21+K26+K37+K43+K48+K57+K60+K68+K75+K80+K84+K86)</f>
        <v>192161587.20745003</v>
      </c>
      <c r="L90" s="31">
        <f t="shared" si="46"/>
        <v>543314.60000000149</v>
      </c>
      <c r="M90" s="31">
        <f t="shared" si="46"/>
        <v>192704901.80745</v>
      </c>
      <c r="N90" s="31">
        <f t="shared" si="46"/>
        <v>2826120.0000000009</v>
      </c>
      <c r="O90" s="31">
        <f t="shared" si="46"/>
        <v>195531022.00745001</v>
      </c>
      <c r="P90" s="31">
        <f t="shared" si="46"/>
        <v>6980664.9999999925</v>
      </c>
      <c r="Q90" s="31">
        <f>SUM(Q7+Q18+Q21+Q26+Q37+Q43+Q48+Q57+Q60+Q68+Q75+Q80+Q84+Q86)+0.1</f>
        <v>202511686.90745002</v>
      </c>
      <c r="R90" s="31">
        <f t="shared" si="46"/>
        <v>1020768.3000000033</v>
      </c>
      <c r="S90" s="31">
        <f>SUM(S7+S18+S21+S26+S37+S43+S48+S57+S60+S68+S75+S80+S84+S86)-0.1</f>
        <v>203532455.20745003</v>
      </c>
      <c r="T90" s="31">
        <f t="shared" si="46"/>
        <v>3505877.600000001</v>
      </c>
      <c r="U90" s="31">
        <f>SUM(U7+U18+U21+U26+U37+U43+U48+U57+U60+U68+U75+U80+U84+U86)-0.1</f>
        <v>207038332.70745003</v>
      </c>
      <c r="V90" s="60">
        <f>SUM(V7+V18+V21+V26+V37+V43+V48+V57+V60+V68+V75+V80+V84+V86)-0.1</f>
        <v>29148253.860910002</v>
      </c>
      <c r="W90" s="46"/>
      <c r="X90" s="9"/>
    </row>
    <row r="91" spans="1:24" ht="15.75" x14ac:dyDescent="0.25">
      <c r="U91" s="26"/>
      <c r="W91" s="46"/>
    </row>
    <row r="92" spans="1:24" x14ac:dyDescent="0.2">
      <c r="U92" s="26"/>
    </row>
    <row r="93" spans="1:24" x14ac:dyDescent="0.2">
      <c r="C93" s="33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26"/>
      <c r="V93" s="26"/>
      <c r="X93" s="26"/>
    </row>
    <row r="94" spans="1:24" x14ac:dyDescent="0.2"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26"/>
      <c r="W94" s="50"/>
    </row>
    <row r="95" spans="1:24" x14ac:dyDescent="0.2"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26"/>
    </row>
    <row r="96" spans="1:24" x14ac:dyDescent="0.2">
      <c r="U96" s="26"/>
      <c r="V96" s="26"/>
    </row>
    <row r="97" spans="4:22" x14ac:dyDescent="0.2">
      <c r="U97" s="26"/>
      <c r="V97" s="26"/>
    </row>
    <row r="98" spans="4:22" x14ac:dyDescent="0.2">
      <c r="U98" s="26"/>
      <c r="V98" s="26"/>
    </row>
    <row r="99" spans="4:22" x14ac:dyDescent="0.2"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26"/>
    </row>
    <row r="100" spans="4:22" x14ac:dyDescent="0.2">
      <c r="U100" s="26"/>
    </row>
  </sheetData>
  <mergeCells count="16">
    <mergeCell ref="D3:T3"/>
    <mergeCell ref="A90:B90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R4:S4"/>
  </mergeCells>
  <printOptions horizontalCentered="1"/>
  <pageMargins left="0.19685039370078741" right="0.19685039370078741" top="0.19685039370078741" bottom="0.19685039370078741" header="0" footer="0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2025-09-30T06:20:27Z</cp:lastPrinted>
  <dcterms:created xsi:type="dcterms:W3CDTF">2021-01-28T12:39:41Z</dcterms:created>
  <dcterms:modified xsi:type="dcterms:W3CDTF">2025-09-30T06:20:27Z</dcterms:modified>
</cp:coreProperties>
</file>