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25" yWindow="60" windowWidth="14145" windowHeight="1240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'!$A$1:$N$42</definedName>
    <definedName name="_xlnm.Print_Area" localSheetId="1">РАСХОДЫ!$A$1:$N$89</definedName>
  </definedNames>
  <calcPr calcId="144525" iterate="1"/>
</workbook>
</file>

<file path=xl/calcChain.xml><?xml version="1.0" encoding="utf-8"?>
<calcChain xmlns="http://schemas.openxmlformats.org/spreadsheetml/2006/main">
  <c r="N88" i="2" l="1"/>
  <c r="L85" i="2"/>
  <c r="M83" i="2"/>
  <c r="M79" i="2"/>
  <c r="M68" i="2"/>
  <c r="N73" i="2"/>
  <c r="N72" i="2"/>
  <c r="N71" i="2"/>
  <c r="L68" i="2"/>
  <c r="M72" i="2"/>
  <c r="M73" i="2"/>
  <c r="M71" i="2"/>
  <c r="M74" i="2"/>
  <c r="M60" i="2"/>
  <c r="N67" i="2"/>
  <c r="N62" i="2"/>
  <c r="N61" i="2"/>
  <c r="M63" i="2"/>
  <c r="M64" i="2"/>
  <c r="M65" i="2"/>
  <c r="M66" i="2"/>
  <c r="M67" i="2"/>
  <c r="N58" i="2"/>
  <c r="M48" i="2"/>
  <c r="N56" i="2"/>
  <c r="N52" i="2"/>
  <c r="N50" i="2"/>
  <c r="L48" i="2"/>
  <c r="L57" i="2"/>
  <c r="M43" i="2"/>
  <c r="N38" i="2"/>
  <c r="M40" i="2"/>
  <c r="L37" i="2"/>
  <c r="M26" i="2"/>
  <c r="N32" i="2"/>
  <c r="M21" i="2"/>
  <c r="M24" i="2"/>
  <c r="M25" i="2"/>
  <c r="M18" i="2"/>
  <c r="M7" i="2"/>
  <c r="N17" i="2"/>
  <c r="M17" i="2"/>
  <c r="M10" i="2"/>
  <c r="M11" i="2"/>
  <c r="M12" i="2"/>
  <c r="M9" i="2"/>
  <c r="M13" i="2"/>
  <c r="M15" i="2"/>
  <c r="M16" i="2"/>
  <c r="M19" i="2"/>
  <c r="M22" i="2"/>
  <c r="M23" i="2"/>
  <c r="M27" i="2"/>
  <c r="M28" i="2"/>
  <c r="M29" i="2"/>
  <c r="M30" i="2"/>
  <c r="M31" i="2"/>
  <c r="M32" i="2"/>
  <c r="M33" i="2"/>
  <c r="M34" i="2"/>
  <c r="M35" i="2"/>
  <c r="M36" i="2"/>
  <c r="M38" i="2"/>
  <c r="M39" i="2"/>
  <c r="M42" i="2"/>
  <c r="M45" i="2"/>
  <c r="M46" i="2"/>
  <c r="M47" i="2"/>
  <c r="M49" i="2"/>
  <c r="M50" i="2"/>
  <c r="M51" i="2"/>
  <c r="M52" i="2"/>
  <c r="M53" i="2"/>
  <c r="M54" i="2"/>
  <c r="M55" i="2"/>
  <c r="M56" i="2"/>
  <c r="M58" i="2"/>
  <c r="M57" i="2" s="1"/>
  <c r="M59" i="2"/>
  <c r="M61" i="2"/>
  <c r="M62" i="2"/>
  <c r="M69" i="2"/>
  <c r="M70" i="2"/>
  <c r="M75" i="2"/>
  <c r="M76" i="2"/>
  <c r="M77" i="2"/>
  <c r="M78" i="2"/>
  <c r="M80" i="2"/>
  <c r="M81" i="2"/>
  <c r="M82" i="2"/>
  <c r="M84" i="2"/>
  <c r="M86" i="2"/>
  <c r="M87" i="2"/>
  <c r="M88" i="2"/>
  <c r="M85" i="2" s="1"/>
  <c r="M8" i="2"/>
  <c r="K85" i="2"/>
  <c r="K83" i="2"/>
  <c r="K79" i="2"/>
  <c r="K74" i="2"/>
  <c r="K68" i="2"/>
  <c r="K60" i="2"/>
  <c r="K57" i="2"/>
  <c r="K48" i="2"/>
  <c r="K43" i="2"/>
  <c r="K37" i="2"/>
  <c r="K26" i="2"/>
  <c r="L26" i="2"/>
  <c r="K21" i="2"/>
  <c r="K18" i="2"/>
  <c r="K7" i="2"/>
  <c r="K9" i="2"/>
  <c r="K10" i="2"/>
  <c r="K11" i="2"/>
  <c r="K12" i="2"/>
  <c r="K13" i="2"/>
  <c r="K15" i="2"/>
  <c r="K16" i="2"/>
  <c r="K17" i="2"/>
  <c r="K19" i="2"/>
  <c r="K22" i="2"/>
  <c r="K23" i="2"/>
  <c r="K24" i="2"/>
  <c r="K25" i="2"/>
  <c r="K27" i="2"/>
  <c r="K28" i="2"/>
  <c r="K29" i="2"/>
  <c r="K30" i="2"/>
  <c r="K31" i="2"/>
  <c r="K32" i="2"/>
  <c r="K33" i="2"/>
  <c r="K34" i="2"/>
  <c r="K35" i="2"/>
  <c r="K36" i="2"/>
  <c r="K38" i="2"/>
  <c r="K39" i="2"/>
  <c r="K40" i="2"/>
  <c r="K42" i="2"/>
  <c r="K45" i="2"/>
  <c r="K46" i="2"/>
  <c r="K47" i="2"/>
  <c r="K49" i="2"/>
  <c r="K50" i="2"/>
  <c r="K51" i="2"/>
  <c r="K52" i="2"/>
  <c r="K53" i="2"/>
  <c r="K54" i="2"/>
  <c r="K55" i="2"/>
  <c r="K56" i="2"/>
  <c r="K58" i="2"/>
  <c r="K59" i="2"/>
  <c r="K61" i="2"/>
  <c r="K62" i="2"/>
  <c r="K63" i="2"/>
  <c r="K64" i="2"/>
  <c r="K65" i="2"/>
  <c r="K66" i="2"/>
  <c r="K67" i="2"/>
  <c r="K69" i="2"/>
  <c r="K70" i="2"/>
  <c r="K71" i="2"/>
  <c r="K72" i="2"/>
  <c r="K73" i="2"/>
  <c r="K75" i="2"/>
  <c r="K76" i="2"/>
  <c r="K77" i="2"/>
  <c r="K78" i="2"/>
  <c r="K80" i="2"/>
  <c r="K81" i="2"/>
  <c r="K82" i="2"/>
  <c r="K84" i="2"/>
  <c r="K86" i="2"/>
  <c r="K87" i="2"/>
  <c r="K88" i="2"/>
  <c r="K8" i="2"/>
  <c r="M36" i="1"/>
  <c r="M34" i="1"/>
  <c r="M35" i="1"/>
  <c r="M39" i="1"/>
  <c r="M40" i="1"/>
  <c r="M41" i="1"/>
  <c r="M33" i="1"/>
  <c r="M24" i="1"/>
  <c r="M25" i="1"/>
  <c r="M26" i="1"/>
  <c r="M28" i="1"/>
  <c r="M29" i="1"/>
  <c r="M30" i="1"/>
  <c r="M22" i="1"/>
  <c r="M21" i="1"/>
  <c r="M20" i="1"/>
  <c r="M18" i="1"/>
  <c r="M17" i="1"/>
  <c r="M15" i="1"/>
  <c r="M14" i="1"/>
  <c r="M12" i="1"/>
  <c r="M10" i="1"/>
  <c r="M9" i="1"/>
  <c r="K42" i="1"/>
  <c r="K34" i="1"/>
  <c r="K35" i="1"/>
  <c r="K36" i="1"/>
  <c r="K39" i="1"/>
  <c r="K40" i="1"/>
  <c r="K41" i="1"/>
  <c r="K33" i="1"/>
  <c r="K32" i="1"/>
  <c r="L32" i="1"/>
  <c r="L31" i="1" s="1"/>
  <c r="K31" i="1"/>
  <c r="K24" i="1"/>
  <c r="K25" i="1"/>
  <c r="K26" i="1"/>
  <c r="K28" i="1"/>
  <c r="K29" i="1"/>
  <c r="K30" i="1"/>
  <c r="K22" i="1"/>
  <c r="K21" i="1"/>
  <c r="K19" i="1" s="1"/>
  <c r="K20" i="1"/>
  <c r="K18" i="1"/>
  <c r="K17" i="1"/>
  <c r="K16" i="1"/>
  <c r="K15" i="1"/>
  <c r="K13" i="1"/>
  <c r="K14" i="1"/>
  <c r="K12" i="1"/>
  <c r="K11" i="1"/>
  <c r="K10" i="1"/>
  <c r="K9" i="1"/>
  <c r="K8" i="1"/>
  <c r="L60" i="2" l="1"/>
  <c r="M37" i="2"/>
  <c r="K89" i="2"/>
  <c r="L7" i="2"/>
  <c r="L89" i="2" s="1"/>
  <c r="K7" i="1"/>
  <c r="N74" i="2"/>
  <c r="N68" i="2"/>
  <c r="N60" i="2"/>
  <c r="N48" i="2"/>
  <c r="N7" i="2"/>
  <c r="N82" i="2"/>
  <c r="N80" i="2"/>
  <c r="N77" i="2"/>
  <c r="N76" i="2"/>
  <c r="N70" i="2"/>
  <c r="N63" i="2"/>
  <c r="J60" i="2"/>
  <c r="N55" i="2"/>
  <c r="N54" i="2"/>
  <c r="N53" i="2"/>
  <c r="N51" i="2"/>
  <c r="N49" i="2"/>
  <c r="I48" i="2"/>
  <c r="N42" i="2"/>
  <c r="J37" i="2"/>
  <c r="N36" i="2"/>
  <c r="N33" i="2"/>
  <c r="N27" i="2"/>
  <c r="N23" i="2"/>
  <c r="N15" i="2"/>
  <c r="N12" i="2"/>
  <c r="J7" i="2"/>
  <c r="J85" i="2"/>
  <c r="I83" i="2"/>
  <c r="J79" i="2"/>
  <c r="J68" i="2"/>
  <c r="J57" i="2"/>
  <c r="J26" i="2"/>
  <c r="J21" i="2"/>
  <c r="I75" i="2"/>
  <c r="I74" i="2" s="1"/>
  <c r="I76" i="2"/>
  <c r="I77" i="2"/>
  <c r="I78" i="2"/>
  <c r="I80" i="2"/>
  <c r="I81" i="2"/>
  <c r="I82" i="2"/>
  <c r="I84" i="2"/>
  <c r="I86" i="2"/>
  <c r="I87" i="2"/>
  <c r="I88" i="2"/>
  <c r="I8" i="2"/>
  <c r="J42" i="1"/>
  <c r="N40" i="1"/>
  <c r="N39" i="1"/>
  <c r="N36" i="1"/>
  <c r="N34" i="1"/>
  <c r="J32" i="1"/>
  <c r="I7" i="1"/>
  <c r="I42" i="1" s="1"/>
  <c r="I34" i="1"/>
  <c r="I35" i="1"/>
  <c r="I36" i="1"/>
  <c r="I39" i="1"/>
  <c r="I31" i="1" s="1"/>
  <c r="I40" i="1"/>
  <c r="I41" i="1"/>
  <c r="I33" i="1"/>
  <c r="I32" i="1"/>
  <c r="J31" i="1"/>
  <c r="I24" i="1"/>
  <c r="I25" i="1"/>
  <c r="I26" i="1"/>
  <c r="I28" i="1"/>
  <c r="I29" i="1"/>
  <c r="I30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J74" i="2" l="1"/>
  <c r="I85" i="2"/>
  <c r="I79" i="2"/>
  <c r="N79" i="2"/>
  <c r="G79" i="2"/>
  <c r="N81" i="2"/>
  <c r="N75" i="2"/>
  <c r="H74" i="2"/>
  <c r="H68" i="2"/>
  <c r="N45" i="2"/>
  <c r="N29" i="2"/>
  <c r="N24" i="2"/>
  <c r="N22" i="2"/>
  <c r="G85" i="2"/>
  <c r="H85" i="2"/>
  <c r="G83" i="2"/>
  <c r="H79" i="2"/>
  <c r="G74" i="2"/>
  <c r="H57" i="2"/>
  <c r="H43" i="2"/>
  <c r="H37" i="2"/>
  <c r="H26" i="2"/>
  <c r="H21" i="2"/>
  <c r="H7" i="2"/>
  <c r="G75" i="2"/>
  <c r="G76" i="2"/>
  <c r="G77" i="2"/>
  <c r="G78" i="2"/>
  <c r="G80" i="2"/>
  <c r="G81" i="2"/>
  <c r="G82" i="2"/>
  <c r="G84" i="2"/>
  <c r="G86" i="2"/>
  <c r="G87" i="2"/>
  <c r="G88" i="2"/>
  <c r="G8" i="2"/>
  <c r="N32" i="1"/>
  <c r="N41" i="1"/>
  <c r="H32" i="1"/>
  <c r="H31" i="1" s="1"/>
  <c r="H42" i="1" s="1"/>
  <c r="G34" i="1"/>
  <c r="G35" i="1"/>
  <c r="G36" i="1"/>
  <c r="G39" i="1"/>
  <c r="G40" i="1"/>
  <c r="G41" i="1"/>
  <c r="G33" i="1"/>
  <c r="G32" i="1"/>
  <c r="G31" i="1" s="1"/>
  <c r="G24" i="1"/>
  <c r="G25" i="1"/>
  <c r="G26" i="1"/>
  <c r="G28" i="1"/>
  <c r="G29" i="1"/>
  <c r="G30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60" i="2" l="1"/>
  <c r="H48" i="2"/>
  <c r="H89" i="2"/>
  <c r="G7" i="1"/>
  <c r="G42" i="1" s="1"/>
  <c r="N26" i="2"/>
  <c r="F68" i="2"/>
  <c r="F60" i="2"/>
  <c r="F26" i="2"/>
  <c r="F48" i="2"/>
  <c r="N47" i="2"/>
  <c r="N39" i="2"/>
  <c r="N31" i="2"/>
  <c r="N13" i="2"/>
  <c r="E85" i="2"/>
  <c r="F85" i="2"/>
  <c r="E83" i="2"/>
  <c r="E79" i="2"/>
  <c r="E74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E11" i="2"/>
  <c r="G11" i="2" s="1"/>
  <c r="I11" i="2" s="1"/>
  <c r="E12" i="2"/>
  <c r="G12" i="2" s="1"/>
  <c r="I12" i="2" s="1"/>
  <c r="E13" i="2"/>
  <c r="G13" i="2" s="1"/>
  <c r="I13" i="2" s="1"/>
  <c r="E15" i="2"/>
  <c r="G15" i="2" s="1"/>
  <c r="I15" i="2" s="1"/>
  <c r="E16" i="2"/>
  <c r="G16" i="2" s="1"/>
  <c r="I16" i="2" s="1"/>
  <c r="E17" i="2"/>
  <c r="G17" i="2" s="1"/>
  <c r="I17" i="2" s="1"/>
  <c r="E19" i="2"/>
  <c r="G19" i="2" s="1"/>
  <c r="E22" i="2"/>
  <c r="G22" i="2" s="1"/>
  <c r="E23" i="2"/>
  <c r="G23" i="2" s="1"/>
  <c r="I23" i="2" s="1"/>
  <c r="E24" i="2"/>
  <c r="G24" i="2" s="1"/>
  <c r="I24" i="2" s="1"/>
  <c r="E25" i="2"/>
  <c r="G25" i="2" s="1"/>
  <c r="I25" i="2" s="1"/>
  <c r="E27" i="2"/>
  <c r="G27" i="2" s="1"/>
  <c r="E28" i="2"/>
  <c r="G28" i="2" s="1"/>
  <c r="I28" i="2" s="1"/>
  <c r="E29" i="2"/>
  <c r="G29" i="2" s="1"/>
  <c r="I29" i="2" s="1"/>
  <c r="E30" i="2"/>
  <c r="G30" i="2" s="1"/>
  <c r="I30" i="2" s="1"/>
  <c r="E31" i="2"/>
  <c r="G31" i="2" s="1"/>
  <c r="I31" i="2" s="1"/>
  <c r="E32" i="2"/>
  <c r="G32" i="2" s="1"/>
  <c r="I32" i="2" s="1"/>
  <c r="E33" i="2"/>
  <c r="G33" i="2" s="1"/>
  <c r="I33" i="2" s="1"/>
  <c r="E34" i="2"/>
  <c r="G34" i="2" s="1"/>
  <c r="I34" i="2" s="1"/>
  <c r="E35" i="2"/>
  <c r="G35" i="2" s="1"/>
  <c r="I35" i="2" s="1"/>
  <c r="E36" i="2"/>
  <c r="G36" i="2" s="1"/>
  <c r="I36" i="2" s="1"/>
  <c r="E38" i="2"/>
  <c r="G38" i="2" s="1"/>
  <c r="E39" i="2"/>
  <c r="G39" i="2" s="1"/>
  <c r="I39" i="2" s="1"/>
  <c r="E40" i="2"/>
  <c r="G40" i="2" s="1"/>
  <c r="I40" i="2" s="1"/>
  <c r="E42" i="2"/>
  <c r="G42" i="2" s="1"/>
  <c r="I42" i="2" s="1"/>
  <c r="E45" i="2"/>
  <c r="G45" i="2" s="1"/>
  <c r="E46" i="2"/>
  <c r="G46" i="2" s="1"/>
  <c r="I46" i="2" s="1"/>
  <c r="E47" i="2"/>
  <c r="G47" i="2" s="1"/>
  <c r="I47" i="2" s="1"/>
  <c r="E49" i="2"/>
  <c r="G49" i="2" s="1"/>
  <c r="E50" i="2"/>
  <c r="G50" i="2" s="1"/>
  <c r="I50" i="2" s="1"/>
  <c r="E51" i="2"/>
  <c r="G51" i="2" s="1"/>
  <c r="I51" i="2" s="1"/>
  <c r="E52" i="2"/>
  <c r="G52" i="2" s="1"/>
  <c r="I52" i="2" s="1"/>
  <c r="E53" i="2"/>
  <c r="G53" i="2" s="1"/>
  <c r="I53" i="2" s="1"/>
  <c r="E54" i="2"/>
  <c r="G54" i="2" s="1"/>
  <c r="I54" i="2" s="1"/>
  <c r="E56" i="2"/>
  <c r="G56" i="2" s="1"/>
  <c r="I56" i="2" s="1"/>
  <c r="E58" i="2"/>
  <c r="G58" i="2" s="1"/>
  <c r="E59" i="2"/>
  <c r="G59" i="2" s="1"/>
  <c r="I59" i="2" s="1"/>
  <c r="E61" i="2"/>
  <c r="G61" i="2" s="1"/>
  <c r="E62" i="2"/>
  <c r="G62" i="2" s="1"/>
  <c r="I62" i="2" s="1"/>
  <c r="E63" i="2"/>
  <c r="G63" i="2" s="1"/>
  <c r="I63" i="2" s="1"/>
  <c r="E64" i="2"/>
  <c r="G64" i="2" s="1"/>
  <c r="I64" i="2" s="1"/>
  <c r="E65" i="2"/>
  <c r="G65" i="2" s="1"/>
  <c r="I65" i="2" s="1"/>
  <c r="E66" i="2"/>
  <c r="G66" i="2" s="1"/>
  <c r="I66" i="2" s="1"/>
  <c r="E67" i="2"/>
  <c r="G67" i="2" s="1"/>
  <c r="I67" i="2" s="1"/>
  <c r="E69" i="2"/>
  <c r="G69" i="2" s="1"/>
  <c r="E70" i="2"/>
  <c r="G70" i="2" s="1"/>
  <c r="I70" i="2" s="1"/>
  <c r="E71" i="2"/>
  <c r="G71" i="2" s="1"/>
  <c r="I71" i="2" s="1"/>
  <c r="E72" i="2"/>
  <c r="G72" i="2" s="1"/>
  <c r="I72" i="2" s="1"/>
  <c r="E73" i="2"/>
  <c r="G73" i="2" s="1"/>
  <c r="I73" i="2" s="1"/>
  <c r="E75" i="2"/>
  <c r="E76" i="2"/>
  <c r="E77" i="2"/>
  <c r="E78" i="2"/>
  <c r="E80" i="2"/>
  <c r="E81" i="2"/>
  <c r="E82" i="2"/>
  <c r="E84" i="2"/>
  <c r="E86" i="2"/>
  <c r="E87" i="2"/>
  <c r="E88" i="2"/>
  <c r="E8" i="2"/>
  <c r="N31" i="1"/>
  <c r="N42" i="1" s="1"/>
  <c r="E34" i="1"/>
  <c r="E35" i="1"/>
  <c r="E36" i="1"/>
  <c r="E39" i="1"/>
  <c r="E33" i="1"/>
  <c r="E32" i="1"/>
  <c r="E31" i="1"/>
  <c r="F31" i="1"/>
  <c r="F42" i="1" s="1"/>
  <c r="E24" i="1"/>
  <c r="E25" i="1"/>
  <c r="E26" i="1"/>
  <c r="E28" i="1"/>
  <c r="E29" i="1"/>
  <c r="E30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I58" i="2" l="1"/>
  <c r="G57" i="2"/>
  <c r="I49" i="2"/>
  <c r="G48" i="2"/>
  <c r="I9" i="2"/>
  <c r="G7" i="2"/>
  <c r="E57" i="2"/>
  <c r="I38" i="2"/>
  <c r="G37" i="2"/>
  <c r="I69" i="2"/>
  <c r="G68" i="2"/>
  <c r="E7" i="2"/>
  <c r="E68" i="2"/>
  <c r="I61" i="2"/>
  <c r="G60" i="2"/>
  <c r="I45" i="2"/>
  <c r="G43" i="2"/>
  <c r="E43" i="2"/>
  <c r="I27" i="2"/>
  <c r="G26" i="2"/>
  <c r="E37" i="2"/>
  <c r="E60" i="2"/>
  <c r="I22" i="2"/>
  <c r="G21" i="2"/>
  <c r="I19" i="2"/>
  <c r="G18" i="2"/>
  <c r="E21" i="2"/>
  <c r="F74" i="2"/>
  <c r="F89" i="2"/>
  <c r="E7" i="1"/>
  <c r="E42" i="1" s="1"/>
  <c r="D26" i="2"/>
  <c r="D48" i="2"/>
  <c r="C68" i="2"/>
  <c r="C57" i="2"/>
  <c r="C26" i="2"/>
  <c r="E89" i="2" l="1"/>
  <c r="G89" i="2"/>
  <c r="I26" i="2"/>
  <c r="I37" i="2"/>
  <c r="I43" i="2"/>
  <c r="I21" i="2"/>
  <c r="I7" i="2"/>
  <c r="M89" i="2"/>
  <c r="I60" i="2"/>
  <c r="I68" i="2"/>
  <c r="I18" i="2"/>
  <c r="J48" i="2"/>
  <c r="J89" i="2" s="1"/>
  <c r="I57" i="2"/>
  <c r="N34" i="2"/>
  <c r="D21" i="2"/>
  <c r="N21" i="2"/>
  <c r="C37" i="2"/>
  <c r="C7" i="2"/>
  <c r="C18" i="2"/>
  <c r="I89" i="2" l="1"/>
  <c r="M16" i="1"/>
  <c r="C16" i="1"/>
  <c r="N37" i="2" l="1"/>
  <c r="M19" i="1" l="1"/>
  <c r="M32" i="1" l="1"/>
  <c r="M31" i="1" s="1"/>
  <c r="M11" i="1" l="1"/>
  <c r="M13" i="1"/>
  <c r="N85" i="2" l="1"/>
  <c r="N43" i="2" l="1"/>
  <c r="D43" i="2" l="1"/>
  <c r="D68" i="2" l="1"/>
  <c r="N57" i="2"/>
  <c r="N89" i="2" s="1"/>
  <c r="D74" i="2"/>
  <c r="D57" i="2"/>
  <c r="D37" i="2"/>
  <c r="D7" i="2"/>
  <c r="D85" i="2" l="1"/>
  <c r="C85" i="2" l="1"/>
  <c r="C83" i="2"/>
  <c r="C79" i="2"/>
  <c r="C74" i="2"/>
  <c r="D60" i="2"/>
  <c r="C60" i="2"/>
  <c r="C48" i="2"/>
  <c r="C43" i="2"/>
  <c r="C21" i="2"/>
  <c r="C32" i="1"/>
  <c r="C31" i="1" s="1"/>
  <c r="C19" i="1"/>
  <c r="C13" i="1"/>
  <c r="C11" i="1"/>
  <c r="C8" i="1"/>
  <c r="C89" i="2" l="1"/>
  <c r="C7" i="1"/>
  <c r="C42" i="1" s="1"/>
  <c r="M8" i="1" l="1"/>
  <c r="M7" i="1" s="1"/>
  <c r="M42" i="1" l="1"/>
</calcChain>
</file>

<file path=xl/sharedStrings.xml><?xml version="1.0" encoding="utf-8"?>
<sst xmlns="http://schemas.openxmlformats.org/spreadsheetml/2006/main" count="280" uniqueCount="253">
  <si>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</si>
  <si>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</si>
  <si>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</si>
  <si>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</si>
  <si>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</si>
  <si>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</si>
  <si>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</si>
  <si>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</si>
  <si>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</si>
  <si>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</si>
  <si>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</si>
  <si>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</si>
  <si>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</si>
  <si>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</si>
  <si>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</si>
  <si>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</si>
  <si>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</si>
  <si>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</si>
  <si>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</si>
  <si>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</si>
  <si>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</si>
  <si>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</si>
  <si>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</si>
  <si>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</si>
  <si>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</si>
  <si>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</si>
  <si>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</si>
  <si>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</si>
  <si>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</si>
  <si>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</si>
  <si>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</si>
  <si>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</si>
  <si>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</si>
  <si>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</si>
  <si>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</si>
  <si>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</si>
  <si>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</si>
  <si>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</si>
  <si>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</si>
  <si>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</si>
  <si>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</si>
  <si>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</si>
  <si>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</si>
  <si>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</si>
  <si>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</si>
  <si>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</si>
  <si>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</si>
  <si>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</si>
  <si>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</si>
  <si>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</si>
  <si>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</si>
  <si>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</si>
  <si>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</si>
  <si>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</si>
  <si>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</si>
  <si>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</si>
  <si>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</si>
  <si>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</si>
  <si>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</si>
  <si>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</si>
  <si>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</si>
  <si>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</si>
  <si>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</si>
  <si>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</si>
  <si>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</si>
  <si>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</si>
  <si>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</si>
  <si>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</si>
  <si>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</si>
  <si>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</si>
  <si>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</si>
  <si>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</si>
  <si>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</si>
  <si>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</si>
  <si>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</si>
  <si>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</si>
  <si>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</si>
  <si>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</si>
  <si>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</si>
  <si>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</si>
  <si>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</si>
  <si>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</si>
  <si>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</si>
  <si>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</si>
  <si>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</si>
  <si>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</si>
  <si>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</si>
  <si>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</si>
  <si>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</si>
  <si>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</si>
  <si>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</si>
  <si>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</si>
  <si>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</si>
  <si>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</si>
  <si>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</si>
  <si>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</si>
  <si>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</si>
  <si>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</si>
  <si>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</si>
  <si>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</si>
  <si>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</si>
  <si>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</si>
  <si>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</si>
  <si>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</si>
  <si>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</si>
  <si>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</si>
  <si>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</si>
  <si>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</si>
  <si>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</si>
  <si>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</si>
  <si>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</si>
  <si>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</si>
  <si>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</si>
  <si>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</si>
  <si>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</si>
  <si>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</si>
  <si>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</si>
  <si>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</si>
  <si>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</si>
  <si>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</si>
  <si>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</si>
  <si>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</si>
  <si>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</si>
  <si>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</si>
  <si>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</si>
  <si>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</si>
  <si>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</si>
  <si>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</si>
  <si>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</si>
  <si>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</si>
  <si>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</si>
  <si>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</si>
  <si>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</si>
  <si>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</si>
  <si>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</si>
  <si>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</si>
  <si>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</si>
  <si>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</si>
  <si>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</si>
  <si>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</si>
  <si>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</si>
  <si>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</si>
  <si>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</si>
  <si>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</si>
  <si>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</si>
  <si>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</si>
  <si>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</si>
  <si>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</si>
  <si>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</si>
  <si>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</si>
  <si>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</si>
  <si>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</si>
  <si>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</si>
  <si>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</si>
  <si>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</si>
  <si>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</si>
  <si>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</si>
  <si>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</si>
  <si>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</si>
  <si>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</si>
  <si>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</si>
  <si>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</si>
  <si>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</si>
  <si>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</si>
  <si>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</si>
  <si>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</si>
  <si>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</si>
  <si>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</si>
  <si>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</si>
  <si>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</si>
  <si>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</si>
  <si>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</si>
  <si>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</si>
  <si>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</si>
  <si>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</si>
  <si>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</si>
  <si>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</si>
  <si>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</si>
  <si>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</si>
  <si>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</si>
  <si>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</si>
  <si>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</si>
  <si>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</si>
  <si>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</si>
  <si>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</si>
  <si>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</si>
  <si>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</si>
  <si>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</si>
  <si>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</si>
  <si>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</si>
  <si>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</si>
  <si>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</si>
  <si>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</si>
  <si>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</si>
  <si>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</si>
  <si>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</si>
  <si>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</si>
  <si>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</si>
  <si>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</si>
  <si>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</si>
  <si>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</si>
  <si>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</si>
  <si>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</si>
  <si>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</si>
  <si>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</si>
  <si>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</si>
  <si>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</si>
  <si>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</si>
  <si>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</si>
  <si>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</si>
  <si>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</si>
  <si>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</si>
  <si>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</si>
  <si>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</si>
  <si>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</si>
  <si>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</si>
  <si>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</si>
  <si>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</si>
  <si>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</si>
  <si>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</si>
  <si>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</si>
  <si>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</si>
  <si>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</si>
  <si>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</si>
  <si>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</si>
  <si>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</si>
  <si>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</si>
  <si>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</si>
  <si>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</si>
  <si>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</si>
  <si>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</si>
  <si>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</si>
  <si>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</si>
  <si>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</si>
  <si>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</si>
  <si>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</si>
  <si>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</si>
  <si>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</si>
  <si>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</si>
  <si>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</si>
  <si>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</si>
  <si>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</si>
  <si>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</si>
  <si>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</si>
  <si>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</si>
  <si>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</si>
  <si>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</si>
  <si>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</si>
  <si>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</si>
  <si>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</si>
  <si>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</si>
  <si>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</si>
  <si>
    <t>37-ЗСО от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</si>
</sst>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8">
    <xf numFmtId="0" fontId="0" fillId="0" borderId="0" xfId="0"/>
    <xf numFmtId="0" fontId="6" fillId="0" borderId="0" xfId="0" applyFont="1"/>
    <xf numFmtId="0" fontId="8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 wrapText="1"/>
    </xf>
    <xf numFmtId="164" fontId="9" fillId="3" borderId="8" xfId="0" applyNumberFormat="1" applyFont="1" applyFill="1" applyBorder="1" applyAlignment="1">
      <alignment horizontal="center" vertical="center" wrapText="1" shrinkToFit="1"/>
    </xf>
    <xf numFmtId="165" fontId="8" fillId="4" borderId="0" xfId="0" applyNumberFormat="1" applyFont="1" applyFill="1"/>
    <xf numFmtId="0" fontId="8" fillId="4" borderId="0" xfId="0" applyFont="1" applyFill="1"/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0" fontId="10" fillId="2" borderId="10" xfId="0" applyFont="1" applyFill="1" applyBorder="1" applyAlignment="1">
      <alignment vertical="center" wrapText="1"/>
    </xf>
    <xf numFmtId="164" fontId="10" fillId="2" borderId="10" xfId="0" applyNumberFormat="1" applyFont="1" applyFill="1" applyBorder="1" applyAlignment="1">
      <alignment horizontal="center" vertical="center" wrapText="1" shrinkToFit="1"/>
    </xf>
    <xf numFmtId="164" fontId="10" fillId="5" borderId="10" xfId="0" applyNumberFormat="1" applyFont="1" applyFill="1" applyBorder="1" applyAlignment="1">
      <alignment horizontal="center" vertical="center" wrapText="1" shrinkToFit="1"/>
    </xf>
    <xf numFmtId="0" fontId="11" fillId="0" borderId="0" xfId="0" applyFont="1"/>
    <xf numFmtId="0" fontId="6" fillId="0" borderId="0" xfId="0" applyFont="1" applyAlignment="1">
      <alignment horizontal="right" vertical="center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164" fontId="10" fillId="6" borderId="11" xfId="0" applyNumberFormat="1" applyFont="1" applyFill="1" applyBorder="1" applyAlignment="1">
      <alignment horizontal="center" vertical="center" wrapText="1" shrinkToFi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wrapText="1"/>
    </xf>
    <xf numFmtId="164" fontId="9" fillId="3" borderId="10" xfId="0" applyNumberFormat="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right" vertical="center" wrapText="1"/>
    </xf>
    <xf numFmtId="165" fontId="8" fillId="0" borderId="0" xfId="0" applyNumberFormat="1" applyFo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 wrapText="1"/>
    </xf>
    <xf numFmtId="164" fontId="8" fillId="2" borderId="13" xfId="0" applyNumberFormat="1" applyFont="1" applyFill="1" applyBorder="1" applyAlignment="1">
      <alignment horizontal="center" vertical="center" wrapText="1" shrinkToFit="1"/>
    </xf>
    <xf numFmtId="164" fontId="8" fillId="5" borderId="13" xfId="0" applyNumberFormat="1" applyFont="1" applyFill="1" applyBorder="1" applyAlignment="1">
      <alignment horizontal="center" vertical="center" wrapText="1" shrinkToFit="1"/>
    </xf>
    <xf numFmtId="164" fontId="9" fillId="3" borderId="15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/>
    <xf numFmtId="164" fontId="8" fillId="2" borderId="0" xfId="0" applyNumberFormat="1" applyFont="1" applyFill="1" applyAlignment="1"/>
    <xf numFmtId="164" fontId="9" fillId="0" borderId="0" xfId="0" applyNumberFormat="1" applyFont="1"/>
    <xf numFmtId="164" fontId="8" fillId="0" borderId="0" xfId="0" applyNumberFormat="1" applyFont="1"/>
    <xf numFmtId="164" fontId="8" fillId="2" borderId="0" xfId="0" applyNumberFormat="1" applyFont="1" applyFill="1" applyBorder="1" applyAlignment="1"/>
    <xf numFmtId="165" fontId="8" fillId="0" borderId="0" xfId="0" applyNumberFormat="1" applyFont="1" applyBorder="1"/>
    <xf numFmtId="164" fontId="9" fillId="3" borderId="0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/>
    <xf numFmtId="0" fontId="8" fillId="0" borderId="0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2" borderId="10" xfId="0" applyFont="1" applyFill="1" applyBorder="1" applyAlignment="1">
      <alignment horizontal="left" vertical="center" wrapText="1"/>
    </xf>
    <xf numFmtId="164" fontId="8" fillId="5" borderId="16" xfId="0" applyNumberFormat="1" applyFont="1" applyFill="1" applyBorder="1" applyAlignment="1">
      <alignment horizontal="center" vertical="center" wrapText="1" shrinkToFit="1"/>
    </xf>
    <xf numFmtId="164" fontId="8" fillId="2" borderId="16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166" fontId="8" fillId="0" borderId="10" xfId="1" applyNumberFormat="1" applyFont="1" applyFill="1" applyBorder="1" applyAlignment="1" applyProtection="1">
      <alignment wrapText="1"/>
      <protection hidden="1"/>
    </xf>
    <xf numFmtId="167" fontId="8" fillId="2" borderId="10" xfId="0" applyNumberFormat="1" applyFont="1" applyFill="1" applyBorder="1" applyAlignment="1">
      <alignment horizontal="center" vertical="center" wrapText="1" shrinkToFit="1"/>
    </xf>
    <xf numFmtId="165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left"/>
    </xf>
    <xf numFmtId="49" fontId="9" fillId="3" borderId="7" xfId="0" applyNumberFormat="1" applyFont="1" applyFill="1" applyBorder="1" applyAlignment="1">
      <alignment horizontal="center" vertical="center" wrapText="1" shrinkToFit="1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>
      <alignment horizontal="center" vertical="center" wrapText="1" shrinkToFi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0" xfId="0" applyFont="1"/>
    <xf numFmtId="0" fontId="9" fillId="2" borderId="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/>
    <xf numFmtId="0" fontId="9" fillId="2" borderId="2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view="pageBreakPreview" zoomScale="90" zoomScaleNormal="44" zoomScaleSheetLayoutView="9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B9" sqref="B9"/>
    </sheetView>
  </sheetViews>
  <sheetFormatPr defaultRowHeight="12.75" x14ac:dyDescent="0.2"/>
  <cols>
    <col min="1" max="1" width="23.83203125" style="2" customWidth="1"/>
    <col min="2" max="2" width="52.6640625" style="35" customWidth="1"/>
    <col min="3" max="3" width="29.5" style="35" customWidth="1"/>
    <col min="4" max="4" width="15.6640625" style="2" customWidth="1"/>
    <col min="5" max="5" width="16.6640625" style="2" customWidth="1"/>
    <col min="6" max="12" width="16" style="2" customWidth="1"/>
    <col min="13" max="13" width="23.5" style="2" customWidth="1"/>
    <col min="14" max="14" width="14" style="2" customWidth="1"/>
    <col min="15" max="15" width="18" style="2" customWidth="1"/>
    <col min="16" max="16" width="16.5" style="2" customWidth="1"/>
    <col min="17" max="17" width="13.1640625" style="2" customWidth="1"/>
    <col min="18" max="18" width="15.83203125" style="2" bestFit="1" customWidth="1"/>
    <col min="19" max="19" width="16" style="2" bestFit="1" customWidth="1"/>
    <col min="20" max="16384" width="9.33203125" style="2"/>
  </cols>
  <sheetData>
    <row r="1" spans="1:15" ht="20.25" customHeight="1" x14ac:dyDescent="0.2">
      <c r="A1" s="69" t="s">
        <v>240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5" ht="14.25" customHeight="1" thickBot="1" x14ac:dyDescent="0.25">
      <c r="B2" s="3"/>
      <c r="C2" s="3"/>
      <c r="N2" s="4" t="s">
        <v>0</v>
      </c>
    </row>
    <row r="3" spans="1:15" ht="71.25" customHeight="1" thickBot="1" x14ac:dyDescent="0.25">
      <c r="A3" s="70" t="s">
        <v>1</v>
      </c>
      <c r="B3" s="70" t="s">
        <v>2</v>
      </c>
      <c r="C3" s="73" t="s">
        <v>241</v>
      </c>
      <c r="D3" s="80" t="s">
        <v>242</v>
      </c>
      <c r="E3" s="81"/>
      <c r="F3" s="81"/>
      <c r="G3" s="81"/>
      <c r="H3" s="81"/>
      <c r="I3" s="81"/>
      <c r="J3" s="81"/>
      <c r="K3" s="81"/>
      <c r="L3" s="82"/>
      <c r="M3" s="75" t="s">
        <v>244</v>
      </c>
      <c r="N3" s="70" t="s">
        <v>3</v>
      </c>
    </row>
    <row r="4" spans="1:15" ht="28.5" customHeight="1" thickBot="1" x14ac:dyDescent="0.25">
      <c r="A4" s="71"/>
      <c r="B4" s="71"/>
      <c r="C4" s="71"/>
      <c r="D4" s="78" t="s">
        <v>243</v>
      </c>
      <c r="E4" s="79"/>
      <c r="F4" s="78" t="s">
        <v>246</v>
      </c>
      <c r="G4" s="79"/>
      <c r="H4" s="78" t="s">
        <v>248</v>
      </c>
      <c r="I4" s="79"/>
      <c r="J4" s="83" t="s">
        <v>249</v>
      </c>
      <c r="K4" s="84"/>
      <c r="L4" s="64" t="s">
        <v>252</v>
      </c>
      <c r="M4" s="76"/>
      <c r="N4" s="71"/>
    </row>
    <row r="5" spans="1:15" ht="34.5" customHeight="1" thickBot="1" x14ac:dyDescent="0.25">
      <c r="A5" s="72"/>
      <c r="B5" s="72"/>
      <c r="C5" s="74"/>
      <c r="D5" s="57" t="s">
        <v>4</v>
      </c>
      <c r="E5" s="58" t="s">
        <v>247</v>
      </c>
      <c r="F5" s="58" t="s">
        <v>4</v>
      </c>
      <c r="G5" s="61" t="s">
        <v>247</v>
      </c>
      <c r="H5" s="61" t="s">
        <v>4</v>
      </c>
      <c r="I5" s="63" t="s">
        <v>247</v>
      </c>
      <c r="J5" s="63" t="s">
        <v>4</v>
      </c>
      <c r="K5" s="66" t="s">
        <v>247</v>
      </c>
      <c r="L5" s="66" t="s">
        <v>4</v>
      </c>
      <c r="M5" s="77"/>
      <c r="N5" s="74"/>
    </row>
    <row r="6" spans="1:15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</row>
    <row r="7" spans="1:15" s="11" customFormat="1" ht="18" customHeight="1" x14ac:dyDescent="0.2">
      <c r="A7" s="7" t="s">
        <v>5</v>
      </c>
      <c r="B7" s="8" t="s">
        <v>6</v>
      </c>
      <c r="C7" s="9">
        <f>SUM(C8,C11,C13,C16,C19,C22,C23,C24,C25,C26,C27,C28,C29,C30)</f>
        <v>126591577.57374001</v>
      </c>
      <c r="D7" s="9"/>
      <c r="E7" s="9">
        <f t="shared" ref="E7:K7" si="0">SUM(E8,E11,E13,E16,E19,E22,E23,E24,E25,E26,E27,E28,E29,E30)</f>
        <v>126591577.57374001</v>
      </c>
      <c r="F7" s="9"/>
      <c r="G7" s="9">
        <f t="shared" si="0"/>
        <v>126591577.57374001</v>
      </c>
      <c r="H7" s="9"/>
      <c r="I7" s="9">
        <f t="shared" si="0"/>
        <v>126591577.57374001</v>
      </c>
      <c r="J7" s="9"/>
      <c r="K7" s="9">
        <f t="shared" si="0"/>
        <v>126591577.57374001</v>
      </c>
      <c r="L7" s="9"/>
      <c r="M7" s="9">
        <f>SUM(M8,M11,M13,M16,M19,M22,M23,M24,M25,M26,M27,M28,M29,M30)</f>
        <v>126591577.57374001</v>
      </c>
      <c r="N7" s="9"/>
      <c r="O7" s="10"/>
    </row>
    <row r="8" spans="1:15" s="11" customFormat="1" ht="15.75" customHeight="1" x14ac:dyDescent="0.2">
      <c r="A8" s="12" t="s">
        <v>7</v>
      </c>
      <c r="B8" s="13" t="s">
        <v>8</v>
      </c>
      <c r="C8" s="14">
        <f>C9+C10</f>
        <v>84853872.599999994</v>
      </c>
      <c r="D8" s="15"/>
      <c r="E8" s="60">
        <f>E9+E10</f>
        <v>84853872.599999994</v>
      </c>
      <c r="F8" s="15"/>
      <c r="G8" s="60">
        <f>G9+G10</f>
        <v>84853872.599999994</v>
      </c>
      <c r="H8" s="19"/>
      <c r="I8" s="62">
        <f>I9+I10</f>
        <v>84853872.599999994</v>
      </c>
      <c r="J8" s="19"/>
      <c r="K8" s="62">
        <f>K9+K10</f>
        <v>84853872.599999994</v>
      </c>
      <c r="L8" s="19"/>
      <c r="M8" s="14">
        <f t="shared" ref="M8" si="1">M9+M10</f>
        <v>84853872.599999994</v>
      </c>
      <c r="N8" s="16"/>
      <c r="O8" s="10"/>
    </row>
    <row r="9" spans="1:15" s="11" customFormat="1" ht="16.5" customHeight="1" x14ac:dyDescent="0.25">
      <c r="A9" s="12" t="s">
        <v>9</v>
      </c>
      <c r="B9" s="17" t="s">
        <v>10</v>
      </c>
      <c r="C9" s="18">
        <v>39349398.600000001</v>
      </c>
      <c r="D9" s="19"/>
      <c r="E9" s="62">
        <f>C9+D9</f>
        <v>39349398.600000001</v>
      </c>
      <c r="F9" s="19"/>
      <c r="G9" s="62">
        <f>E9+F9</f>
        <v>39349398.600000001</v>
      </c>
      <c r="H9" s="19"/>
      <c r="I9" s="62">
        <f>G9+H9</f>
        <v>39349398.600000001</v>
      </c>
      <c r="J9" s="19"/>
      <c r="K9" s="62">
        <f>I9+J9</f>
        <v>39349398.600000001</v>
      </c>
      <c r="L9" s="19"/>
      <c r="M9" s="18">
        <f>K9+L9</f>
        <v>39349398.600000001</v>
      </c>
      <c r="N9" s="16"/>
      <c r="O9" s="20"/>
    </row>
    <row r="10" spans="1:15" s="11" customFormat="1" ht="15.75" customHeight="1" x14ac:dyDescent="0.2">
      <c r="A10" s="12" t="s">
        <v>11</v>
      </c>
      <c r="B10" s="17" t="s">
        <v>12</v>
      </c>
      <c r="C10" s="18">
        <v>45504474</v>
      </c>
      <c r="D10" s="19"/>
      <c r="E10" s="62">
        <f>C10+D10</f>
        <v>45504474</v>
      </c>
      <c r="F10" s="19"/>
      <c r="G10" s="62">
        <f>E10+F10</f>
        <v>45504474</v>
      </c>
      <c r="H10" s="19"/>
      <c r="I10" s="62">
        <f>G10+H10</f>
        <v>45504474</v>
      </c>
      <c r="J10" s="19"/>
      <c r="K10" s="62">
        <f>I10+J10</f>
        <v>45504474</v>
      </c>
      <c r="L10" s="19"/>
      <c r="M10" s="18">
        <f>K10+L10</f>
        <v>45504474</v>
      </c>
      <c r="N10" s="16"/>
      <c r="O10" s="28"/>
    </row>
    <row r="11" spans="1:15" s="11" customFormat="1" ht="38.25" x14ac:dyDescent="0.2">
      <c r="A11" s="12" t="s">
        <v>13</v>
      </c>
      <c r="B11" s="22" t="s">
        <v>14</v>
      </c>
      <c r="C11" s="14">
        <f>C12</f>
        <v>13122982.4</v>
      </c>
      <c r="D11" s="15"/>
      <c r="E11" s="60">
        <f>E12</f>
        <v>13122982.4</v>
      </c>
      <c r="F11" s="15"/>
      <c r="G11" s="60">
        <f>G12</f>
        <v>13122982.4</v>
      </c>
      <c r="H11" s="19"/>
      <c r="I11" s="62">
        <f>I12</f>
        <v>13122982.4</v>
      </c>
      <c r="J11" s="19"/>
      <c r="K11" s="62">
        <f>K12</f>
        <v>13122982.4</v>
      </c>
      <c r="L11" s="19"/>
      <c r="M11" s="14">
        <f>M12</f>
        <v>13122982.4</v>
      </c>
      <c r="N11" s="16"/>
    </row>
    <row r="12" spans="1:15" s="11" customFormat="1" ht="38.25" x14ac:dyDescent="0.2">
      <c r="A12" s="12" t="s">
        <v>15</v>
      </c>
      <c r="B12" s="17" t="s">
        <v>16</v>
      </c>
      <c r="C12" s="18">
        <v>13122982.4</v>
      </c>
      <c r="D12" s="19"/>
      <c r="E12" s="62">
        <f>C12+D12</f>
        <v>13122982.4</v>
      </c>
      <c r="F12" s="19"/>
      <c r="G12" s="62">
        <f>E12+F12</f>
        <v>13122982.4</v>
      </c>
      <c r="H12" s="19"/>
      <c r="I12" s="62">
        <f>G12+H12</f>
        <v>13122982.4</v>
      </c>
      <c r="J12" s="19"/>
      <c r="K12" s="62">
        <f>I12+J12</f>
        <v>13122982.4</v>
      </c>
      <c r="L12" s="19"/>
      <c r="M12" s="18">
        <f>K12+L12</f>
        <v>13122982.4</v>
      </c>
      <c r="N12" s="16"/>
    </row>
    <row r="13" spans="1:15" s="11" customFormat="1" x14ac:dyDescent="0.2">
      <c r="A13" s="12" t="s">
        <v>17</v>
      </c>
      <c r="B13" s="13" t="s">
        <v>18</v>
      </c>
      <c r="C13" s="14">
        <f>C14+C15</f>
        <v>13951763</v>
      </c>
      <c r="D13" s="15"/>
      <c r="E13" s="60">
        <f>E14+E15</f>
        <v>13951763</v>
      </c>
      <c r="F13" s="15"/>
      <c r="G13" s="60">
        <f>G14+G15</f>
        <v>13951763</v>
      </c>
      <c r="H13" s="19"/>
      <c r="I13" s="62">
        <f>I14+I15</f>
        <v>13951763</v>
      </c>
      <c r="J13" s="19"/>
      <c r="K13" s="62">
        <f>K14+K15</f>
        <v>13951763</v>
      </c>
      <c r="L13" s="19"/>
      <c r="M13" s="14">
        <f>M14+M15</f>
        <v>13951763</v>
      </c>
      <c r="N13" s="16"/>
    </row>
    <row r="14" spans="1:15" s="11" customFormat="1" ht="30.75" customHeight="1" x14ac:dyDescent="0.2">
      <c r="A14" s="12" t="s">
        <v>19</v>
      </c>
      <c r="B14" s="17" t="s">
        <v>20</v>
      </c>
      <c r="C14" s="18">
        <v>13317700</v>
      </c>
      <c r="D14" s="19"/>
      <c r="E14" s="62">
        <f>C14+D14</f>
        <v>13317700</v>
      </c>
      <c r="F14" s="19"/>
      <c r="G14" s="62">
        <f>E14+F14</f>
        <v>13317700</v>
      </c>
      <c r="H14" s="19"/>
      <c r="I14" s="62">
        <f>G14+H14</f>
        <v>13317700</v>
      </c>
      <c r="J14" s="19"/>
      <c r="K14" s="62">
        <f>I14+J14</f>
        <v>13317700</v>
      </c>
      <c r="L14" s="19"/>
      <c r="M14" s="18">
        <f>K14+L14</f>
        <v>13317700</v>
      </c>
      <c r="N14" s="16"/>
    </row>
    <row r="15" spans="1:15" s="11" customFormat="1" ht="20.25" customHeight="1" x14ac:dyDescent="0.2">
      <c r="A15" s="12" t="s">
        <v>21</v>
      </c>
      <c r="B15" s="17" t="s">
        <v>22</v>
      </c>
      <c r="C15" s="18">
        <v>634063</v>
      </c>
      <c r="D15" s="19"/>
      <c r="E15" s="62">
        <f>C15+D15</f>
        <v>634063</v>
      </c>
      <c r="F15" s="19"/>
      <c r="G15" s="62">
        <f>E15+F15</f>
        <v>634063</v>
      </c>
      <c r="H15" s="19"/>
      <c r="I15" s="62">
        <f>G15+H15</f>
        <v>634063</v>
      </c>
      <c r="J15" s="19"/>
      <c r="K15" s="62">
        <f>I15+J15</f>
        <v>634063</v>
      </c>
      <c r="L15" s="19"/>
      <c r="M15" s="18">
        <f>K15+L15</f>
        <v>634063</v>
      </c>
      <c r="N15" s="16"/>
    </row>
    <row r="16" spans="1:15" s="11" customFormat="1" ht="18" customHeight="1" x14ac:dyDescent="0.2">
      <c r="A16" s="23" t="s">
        <v>23</v>
      </c>
      <c r="B16" s="13" t="s">
        <v>24</v>
      </c>
      <c r="C16" s="14">
        <f>C17+C18</f>
        <v>10528065</v>
      </c>
      <c r="D16" s="15"/>
      <c r="E16" s="60">
        <f>E17+E18</f>
        <v>10528065</v>
      </c>
      <c r="F16" s="15"/>
      <c r="G16" s="60">
        <f>G17+G18</f>
        <v>10528065</v>
      </c>
      <c r="H16" s="19"/>
      <c r="I16" s="62">
        <f>I17+I18</f>
        <v>10528065</v>
      </c>
      <c r="J16" s="19"/>
      <c r="K16" s="62">
        <f>K17+K18</f>
        <v>10528065</v>
      </c>
      <c r="L16" s="19"/>
      <c r="M16" s="14">
        <f>M18+M17</f>
        <v>10528065</v>
      </c>
      <c r="N16" s="16"/>
    </row>
    <row r="17" spans="1:15" s="11" customFormat="1" ht="14.25" customHeight="1" x14ac:dyDescent="0.2">
      <c r="A17" s="12" t="s">
        <v>25</v>
      </c>
      <c r="B17" s="17" t="s">
        <v>26</v>
      </c>
      <c r="C17" s="18">
        <v>10523697</v>
      </c>
      <c r="D17" s="19"/>
      <c r="E17" s="62">
        <f>C17+D17</f>
        <v>10523697</v>
      </c>
      <c r="F17" s="19"/>
      <c r="G17" s="62">
        <f>E17+F17</f>
        <v>10523697</v>
      </c>
      <c r="H17" s="19"/>
      <c r="I17" s="62">
        <f>G17+H17</f>
        <v>10523697</v>
      </c>
      <c r="J17" s="19"/>
      <c r="K17" s="62">
        <f>I17+J17</f>
        <v>10523697</v>
      </c>
      <c r="L17" s="19"/>
      <c r="M17" s="18">
        <f>K17+L17</f>
        <v>10523697</v>
      </c>
      <c r="N17" s="16"/>
    </row>
    <row r="18" spans="1:15" s="11" customFormat="1" ht="16.5" customHeight="1" x14ac:dyDescent="0.2">
      <c r="A18" s="12" t="s">
        <v>27</v>
      </c>
      <c r="B18" s="17" t="s">
        <v>28</v>
      </c>
      <c r="C18" s="18">
        <v>4368</v>
      </c>
      <c r="D18" s="19"/>
      <c r="E18" s="62">
        <f>C18+D18</f>
        <v>4368</v>
      </c>
      <c r="F18" s="19"/>
      <c r="G18" s="62">
        <f>E18+F18</f>
        <v>4368</v>
      </c>
      <c r="H18" s="19"/>
      <c r="I18" s="62">
        <f>G18+H18</f>
        <v>4368</v>
      </c>
      <c r="J18" s="19"/>
      <c r="K18" s="62">
        <f>I18+J18</f>
        <v>4368</v>
      </c>
      <c r="L18" s="19"/>
      <c r="M18" s="18">
        <f>K18+L18</f>
        <v>4368</v>
      </c>
      <c r="N18" s="16"/>
    </row>
    <row r="19" spans="1:15" s="11" customFormat="1" ht="25.5" x14ac:dyDescent="0.2">
      <c r="A19" s="23" t="s">
        <v>29</v>
      </c>
      <c r="B19" s="13" t="s">
        <v>30</v>
      </c>
      <c r="C19" s="14">
        <f>C20+C21</f>
        <v>264613</v>
      </c>
      <c r="D19" s="15"/>
      <c r="E19" s="60">
        <f>E20+E21</f>
        <v>264613</v>
      </c>
      <c r="F19" s="15"/>
      <c r="G19" s="60">
        <f>G20+G21</f>
        <v>264613</v>
      </c>
      <c r="H19" s="19"/>
      <c r="I19" s="62">
        <f>I20+I21</f>
        <v>264613</v>
      </c>
      <c r="J19" s="19"/>
      <c r="K19" s="62">
        <f>K20+K21</f>
        <v>264613</v>
      </c>
      <c r="L19" s="19"/>
      <c r="M19" s="14">
        <f>M20+M21</f>
        <v>264613</v>
      </c>
      <c r="N19" s="16"/>
    </row>
    <row r="20" spans="1:15" s="11" customFormat="1" ht="18" customHeight="1" x14ac:dyDescent="0.2">
      <c r="A20" s="12" t="s">
        <v>31</v>
      </c>
      <c r="B20" s="17" t="s">
        <v>32</v>
      </c>
      <c r="C20" s="18">
        <v>259782</v>
      </c>
      <c r="D20" s="19"/>
      <c r="E20" s="62">
        <f>C20+D20</f>
        <v>259782</v>
      </c>
      <c r="F20" s="19"/>
      <c r="G20" s="62">
        <f>E20+F20</f>
        <v>259782</v>
      </c>
      <c r="H20" s="19"/>
      <c r="I20" s="62">
        <f>G20+H20</f>
        <v>259782</v>
      </c>
      <c r="J20" s="19"/>
      <c r="K20" s="62">
        <f>I20+J20</f>
        <v>259782</v>
      </c>
      <c r="L20" s="19"/>
      <c r="M20" s="18">
        <f>K20+L20</f>
        <v>259782</v>
      </c>
      <c r="N20" s="24"/>
    </row>
    <row r="21" spans="1:15" s="11" customFormat="1" ht="42" customHeight="1" x14ac:dyDescent="0.2">
      <c r="A21" s="12" t="s">
        <v>33</v>
      </c>
      <c r="B21" s="17" t="s">
        <v>34</v>
      </c>
      <c r="C21" s="18">
        <v>4831</v>
      </c>
      <c r="D21" s="19"/>
      <c r="E21" s="62">
        <f>C21+D21</f>
        <v>4831</v>
      </c>
      <c r="F21" s="19"/>
      <c r="G21" s="62">
        <f>E21+F21</f>
        <v>4831</v>
      </c>
      <c r="H21" s="19"/>
      <c r="I21" s="62">
        <f>G21+H21</f>
        <v>4831</v>
      </c>
      <c r="J21" s="19"/>
      <c r="K21" s="62">
        <f>I21+J21</f>
        <v>4831</v>
      </c>
      <c r="L21" s="19"/>
      <c r="M21" s="18">
        <f>K21+L21</f>
        <v>4831</v>
      </c>
      <c r="N21" s="24"/>
    </row>
    <row r="22" spans="1:15" s="11" customFormat="1" ht="16.5" customHeight="1" x14ac:dyDescent="0.2">
      <c r="A22" s="12" t="s">
        <v>35</v>
      </c>
      <c r="B22" s="13" t="s">
        <v>36</v>
      </c>
      <c r="C22" s="14">
        <v>364475.55000000005</v>
      </c>
      <c r="D22" s="15"/>
      <c r="E22" s="60">
        <f>C22+D22</f>
        <v>364475.55000000005</v>
      </c>
      <c r="F22" s="15"/>
      <c r="G22" s="60">
        <f>E22+F22</f>
        <v>364475.55000000005</v>
      </c>
      <c r="H22" s="19"/>
      <c r="I22" s="60">
        <f>G22+H22</f>
        <v>364475.55000000005</v>
      </c>
      <c r="J22" s="19"/>
      <c r="K22" s="60">
        <f>I22+J22</f>
        <v>364475.55000000005</v>
      </c>
      <c r="L22" s="19"/>
      <c r="M22" s="14">
        <f>K22+L22</f>
        <v>364475.55000000005</v>
      </c>
      <c r="N22" s="16"/>
    </row>
    <row r="23" spans="1:15" s="11" customFormat="1" ht="42" customHeight="1" x14ac:dyDescent="0.2">
      <c r="A23" s="12" t="s">
        <v>37</v>
      </c>
      <c r="B23" s="13" t="s">
        <v>38</v>
      </c>
      <c r="C23" s="14"/>
      <c r="D23" s="15"/>
      <c r="E23" s="60"/>
      <c r="F23" s="15"/>
      <c r="G23" s="60"/>
      <c r="H23" s="19"/>
      <c r="I23" s="60"/>
      <c r="J23" s="19"/>
      <c r="K23" s="60"/>
      <c r="L23" s="19"/>
      <c r="M23" s="14"/>
      <c r="N23" s="16"/>
    </row>
    <row r="24" spans="1:15" ht="41.25" customHeight="1" x14ac:dyDescent="0.2">
      <c r="A24" s="12" t="s">
        <v>39</v>
      </c>
      <c r="B24" s="13" t="s">
        <v>40</v>
      </c>
      <c r="C24" s="14">
        <v>746054.02343000006</v>
      </c>
      <c r="D24" s="15"/>
      <c r="E24" s="60">
        <f t="shared" ref="E24:E30" si="2">C24+D24</f>
        <v>746054.02343000006</v>
      </c>
      <c r="F24" s="15"/>
      <c r="G24" s="60">
        <f t="shared" ref="G24:G30" si="3">E24+F24</f>
        <v>746054.02343000006</v>
      </c>
      <c r="H24" s="19"/>
      <c r="I24" s="60">
        <f t="shared" ref="I24:I30" si="4">G24+H24</f>
        <v>746054.02343000006</v>
      </c>
      <c r="J24" s="19"/>
      <c r="K24" s="60">
        <f t="shared" ref="K24:K30" si="5">I24+J24</f>
        <v>746054.02343000006</v>
      </c>
      <c r="L24" s="19"/>
      <c r="M24" s="14">
        <f t="shared" ref="M24:M30" si="6">K24+L24</f>
        <v>746054.02343000006</v>
      </c>
      <c r="N24" s="16"/>
      <c r="O24" s="21"/>
    </row>
    <row r="25" spans="1:15" ht="30.75" customHeight="1" x14ac:dyDescent="0.2">
      <c r="A25" s="12" t="s">
        <v>41</v>
      </c>
      <c r="B25" s="13" t="s">
        <v>42</v>
      </c>
      <c r="C25" s="14">
        <v>126872.35679999999</v>
      </c>
      <c r="D25" s="15"/>
      <c r="E25" s="60">
        <f t="shared" si="2"/>
        <v>126872.35679999999</v>
      </c>
      <c r="F25" s="15"/>
      <c r="G25" s="60">
        <f t="shared" si="3"/>
        <v>126872.35679999999</v>
      </c>
      <c r="H25" s="19"/>
      <c r="I25" s="60">
        <f t="shared" si="4"/>
        <v>126872.35679999999</v>
      </c>
      <c r="J25" s="19"/>
      <c r="K25" s="60">
        <f t="shared" si="5"/>
        <v>126872.35679999999</v>
      </c>
      <c r="L25" s="19"/>
      <c r="M25" s="14">
        <f t="shared" si="6"/>
        <v>126872.35679999999</v>
      </c>
      <c r="N25" s="16"/>
      <c r="O25" s="21"/>
    </row>
    <row r="26" spans="1:15" ht="42" customHeight="1" x14ac:dyDescent="0.2">
      <c r="A26" s="12" t="s">
        <v>43</v>
      </c>
      <c r="B26" s="13" t="s">
        <v>235</v>
      </c>
      <c r="C26" s="14">
        <v>503432.88737000001</v>
      </c>
      <c r="D26" s="15"/>
      <c r="E26" s="60">
        <f t="shared" si="2"/>
        <v>503432.88737000001</v>
      </c>
      <c r="F26" s="15"/>
      <c r="G26" s="60">
        <f t="shared" si="3"/>
        <v>503432.88737000001</v>
      </c>
      <c r="H26" s="19"/>
      <c r="I26" s="60">
        <f t="shared" si="4"/>
        <v>503432.88737000001</v>
      </c>
      <c r="J26" s="19"/>
      <c r="K26" s="60">
        <f t="shared" si="5"/>
        <v>503432.88737000001</v>
      </c>
      <c r="L26" s="19"/>
      <c r="M26" s="14">
        <f t="shared" si="6"/>
        <v>503432.88737000001</v>
      </c>
      <c r="N26" s="16"/>
      <c r="O26" s="21"/>
    </row>
    <row r="27" spans="1:15" ht="28.5" customHeight="1" x14ac:dyDescent="0.2">
      <c r="A27" s="12" t="s">
        <v>44</v>
      </c>
      <c r="B27" s="13" t="s">
        <v>45</v>
      </c>
      <c r="C27" s="14"/>
      <c r="D27" s="15"/>
      <c r="E27" s="60"/>
      <c r="F27" s="15"/>
      <c r="G27" s="60"/>
      <c r="H27" s="19"/>
      <c r="I27" s="60"/>
      <c r="J27" s="19"/>
      <c r="K27" s="60"/>
      <c r="L27" s="19"/>
      <c r="M27" s="14"/>
      <c r="N27" s="16"/>
    </row>
    <row r="28" spans="1:15" ht="15.75" customHeight="1" x14ac:dyDescent="0.2">
      <c r="A28" s="12" t="s">
        <v>46</v>
      </c>
      <c r="B28" s="13" t="s">
        <v>47</v>
      </c>
      <c r="C28" s="14">
        <v>17426.248</v>
      </c>
      <c r="D28" s="15"/>
      <c r="E28" s="60">
        <f t="shared" si="2"/>
        <v>17426.248</v>
      </c>
      <c r="F28" s="15"/>
      <c r="G28" s="60">
        <f t="shared" si="3"/>
        <v>17426.248</v>
      </c>
      <c r="H28" s="19"/>
      <c r="I28" s="60">
        <f t="shared" si="4"/>
        <v>17426.248</v>
      </c>
      <c r="J28" s="19"/>
      <c r="K28" s="60">
        <f t="shared" si="5"/>
        <v>17426.248</v>
      </c>
      <c r="L28" s="19"/>
      <c r="M28" s="14">
        <f t="shared" si="6"/>
        <v>17426.248</v>
      </c>
      <c r="N28" s="16"/>
    </row>
    <row r="29" spans="1:15" ht="15.75" customHeight="1" x14ac:dyDescent="0.25">
      <c r="A29" s="12" t="s">
        <v>48</v>
      </c>
      <c r="B29" s="13" t="s">
        <v>49</v>
      </c>
      <c r="C29" s="14">
        <v>2104620.3491399996</v>
      </c>
      <c r="D29" s="15"/>
      <c r="E29" s="60">
        <f t="shared" si="2"/>
        <v>2104620.3491399996</v>
      </c>
      <c r="F29" s="15"/>
      <c r="G29" s="60">
        <f t="shared" si="3"/>
        <v>2104620.3491399996</v>
      </c>
      <c r="H29" s="19"/>
      <c r="I29" s="60">
        <f t="shared" si="4"/>
        <v>2104620.3491399996</v>
      </c>
      <c r="J29" s="19"/>
      <c r="K29" s="60">
        <f t="shared" si="5"/>
        <v>2104620.3491399996</v>
      </c>
      <c r="L29" s="19"/>
      <c r="M29" s="14">
        <f t="shared" si="6"/>
        <v>2104620.3491399996</v>
      </c>
      <c r="N29" s="16"/>
      <c r="O29" s="1"/>
    </row>
    <row r="30" spans="1:15" ht="15.75" customHeight="1" x14ac:dyDescent="0.2">
      <c r="A30" s="12" t="s">
        <v>50</v>
      </c>
      <c r="B30" s="13" t="s">
        <v>51</v>
      </c>
      <c r="C30" s="14">
        <v>7400.1589999999997</v>
      </c>
      <c r="D30" s="15"/>
      <c r="E30" s="60">
        <f t="shared" si="2"/>
        <v>7400.1589999999997</v>
      </c>
      <c r="F30" s="15"/>
      <c r="G30" s="60">
        <f t="shared" si="3"/>
        <v>7400.1589999999997</v>
      </c>
      <c r="H30" s="19"/>
      <c r="I30" s="60">
        <f t="shared" si="4"/>
        <v>7400.1589999999997</v>
      </c>
      <c r="J30" s="19"/>
      <c r="K30" s="60">
        <f t="shared" si="5"/>
        <v>7400.1589999999997</v>
      </c>
      <c r="L30" s="19"/>
      <c r="M30" s="14">
        <f t="shared" si="6"/>
        <v>7400.1589999999997</v>
      </c>
      <c r="N30" s="16"/>
    </row>
    <row r="31" spans="1:15" s="11" customFormat="1" ht="18" customHeight="1" x14ac:dyDescent="0.2">
      <c r="A31" s="25" t="s">
        <v>52</v>
      </c>
      <c r="B31" s="26" t="s">
        <v>53</v>
      </c>
      <c r="C31" s="27">
        <f>C32+C38+C39+C40+C41</f>
        <v>46603726.700000003</v>
      </c>
      <c r="D31" s="27"/>
      <c r="E31" s="27">
        <f t="shared" ref="E31:L31" si="7">E32+E38+E39+E40+E41</f>
        <v>46603726.700000003</v>
      </c>
      <c r="F31" s="27">
        <f t="shared" si="7"/>
        <v>-2029.2999999999993</v>
      </c>
      <c r="G31" s="27">
        <f t="shared" si="7"/>
        <v>46601697.400000006</v>
      </c>
      <c r="H31" s="27">
        <f t="shared" si="7"/>
        <v>383703.49999999988</v>
      </c>
      <c r="I31" s="27">
        <f t="shared" si="7"/>
        <v>46985400.899999999</v>
      </c>
      <c r="J31" s="27">
        <f t="shared" si="7"/>
        <v>2243848.0000000009</v>
      </c>
      <c r="K31" s="27">
        <f t="shared" si="7"/>
        <v>49229248.900000006</v>
      </c>
      <c r="L31" s="27">
        <f t="shared" si="7"/>
        <v>0</v>
      </c>
      <c r="M31" s="27">
        <f>M32+M38+M39+M40+M41</f>
        <v>49229248.900000006</v>
      </c>
      <c r="N31" s="27">
        <f>N32+N38+N39+N40+N41</f>
        <v>2625522.2000000007</v>
      </c>
      <c r="O31" s="10"/>
    </row>
    <row r="32" spans="1:15" s="11" customFormat="1" ht="38.25" x14ac:dyDescent="0.25">
      <c r="A32" s="12" t="s">
        <v>54</v>
      </c>
      <c r="B32" s="13" t="s">
        <v>55</v>
      </c>
      <c r="C32" s="14">
        <f>C33+C34+C35+C36+C37</f>
        <v>46503726.700000003</v>
      </c>
      <c r="D32" s="15"/>
      <c r="E32" s="60">
        <f>E33+E34+E35+E36</f>
        <v>46503726.700000003</v>
      </c>
      <c r="F32" s="15"/>
      <c r="G32" s="60">
        <f t="shared" ref="G32:H32" si="8">G33+G34+G35+G36</f>
        <v>46503726.700000003</v>
      </c>
      <c r="H32" s="15">
        <f t="shared" si="8"/>
        <v>399751.89999999991</v>
      </c>
      <c r="I32" s="60">
        <f>I33+I34+I35+I36</f>
        <v>46903478.600000001</v>
      </c>
      <c r="J32" s="15">
        <f>J33+J34+J35+J36</f>
        <v>2202621.3000000007</v>
      </c>
      <c r="K32" s="60">
        <f t="shared" ref="K32:L32" si="9">K33+K34+K35+K36</f>
        <v>49106099.900000006</v>
      </c>
      <c r="L32" s="15">
        <f t="shared" si="9"/>
        <v>0</v>
      </c>
      <c r="M32" s="14">
        <f>M33+M34+M35+M36+M37</f>
        <v>49106099.900000006</v>
      </c>
      <c r="N32" s="16">
        <f>N33+N34+N35+N36</f>
        <v>2602373.2000000007</v>
      </c>
      <c r="O32" s="20"/>
    </row>
    <row r="33" spans="1:19" ht="27.75" customHeight="1" x14ac:dyDescent="0.2">
      <c r="A33" s="12" t="s">
        <v>56</v>
      </c>
      <c r="B33" s="13" t="s">
        <v>57</v>
      </c>
      <c r="C33" s="14">
        <v>18479539.100000001</v>
      </c>
      <c r="D33" s="15"/>
      <c r="E33" s="60">
        <f>C33+D33</f>
        <v>18479539.100000001</v>
      </c>
      <c r="F33" s="15"/>
      <c r="G33" s="60">
        <f>E33+F33</f>
        <v>18479539.100000001</v>
      </c>
      <c r="H33" s="15"/>
      <c r="I33" s="60">
        <f>G33+H33</f>
        <v>18479539.100000001</v>
      </c>
      <c r="J33" s="15"/>
      <c r="K33" s="60">
        <f>I33+J33</f>
        <v>18479539.100000001</v>
      </c>
      <c r="L33" s="19"/>
      <c r="M33" s="14">
        <f>K33+L33</f>
        <v>18479539.100000001</v>
      </c>
      <c r="N33" s="16"/>
      <c r="O33" s="28"/>
      <c r="P33" s="29"/>
      <c r="Q33" s="11"/>
      <c r="R33" s="29"/>
    </row>
    <row r="34" spans="1:19" ht="42" customHeight="1" x14ac:dyDescent="0.2">
      <c r="A34" s="12" t="s">
        <v>58</v>
      </c>
      <c r="B34" s="13" t="s">
        <v>59</v>
      </c>
      <c r="C34" s="14">
        <v>23046772.5</v>
      </c>
      <c r="D34" s="15"/>
      <c r="E34" s="60">
        <f t="shared" ref="E34:E39" si="10">C34+D34</f>
        <v>23046772.5</v>
      </c>
      <c r="F34" s="15"/>
      <c r="G34" s="60">
        <f t="shared" ref="G34:G41" si="11">E34+F34</f>
        <v>23046772.5</v>
      </c>
      <c r="H34" s="15"/>
      <c r="I34" s="60">
        <f t="shared" ref="I34:I41" si="12">G34+H34</f>
        <v>23046772.5</v>
      </c>
      <c r="J34" s="15">
        <v>1451679.3000000007</v>
      </c>
      <c r="K34" s="60">
        <f t="shared" ref="K34:K41" si="13">I34+J34</f>
        <v>24498451.800000001</v>
      </c>
      <c r="L34" s="19"/>
      <c r="M34" s="14">
        <f t="shared" ref="M34:M41" si="14">K34+L34</f>
        <v>24498451.800000001</v>
      </c>
      <c r="N34" s="16">
        <f>J34</f>
        <v>1451679.3000000007</v>
      </c>
      <c r="O34" s="28"/>
      <c r="P34" s="29"/>
      <c r="R34" s="29"/>
    </row>
    <row r="35" spans="1:19" ht="27.75" customHeight="1" x14ac:dyDescent="0.2">
      <c r="A35" s="12" t="s">
        <v>60</v>
      </c>
      <c r="B35" s="13" t="s">
        <v>61</v>
      </c>
      <c r="C35" s="14">
        <v>2815886.1</v>
      </c>
      <c r="D35" s="15"/>
      <c r="E35" s="60">
        <f t="shared" si="10"/>
        <v>2815886.1</v>
      </c>
      <c r="F35" s="15"/>
      <c r="G35" s="60">
        <f t="shared" si="11"/>
        <v>2815886.1</v>
      </c>
      <c r="H35" s="15"/>
      <c r="I35" s="60">
        <f t="shared" si="12"/>
        <v>2815886.1</v>
      </c>
      <c r="J35" s="15"/>
      <c r="K35" s="60">
        <f t="shared" si="13"/>
        <v>2815886.1</v>
      </c>
      <c r="L35" s="19"/>
      <c r="M35" s="14">
        <f t="shared" si="14"/>
        <v>2815886.1</v>
      </c>
      <c r="N35" s="16"/>
      <c r="O35" s="28"/>
      <c r="P35" s="29"/>
      <c r="R35" s="29"/>
    </row>
    <row r="36" spans="1:19" ht="15.75" customHeight="1" x14ac:dyDescent="0.2">
      <c r="A36" s="12" t="s">
        <v>62</v>
      </c>
      <c r="B36" s="13" t="s">
        <v>63</v>
      </c>
      <c r="C36" s="14">
        <v>2161529</v>
      </c>
      <c r="D36" s="15"/>
      <c r="E36" s="60">
        <f t="shared" si="10"/>
        <v>2161529</v>
      </c>
      <c r="F36" s="15"/>
      <c r="G36" s="60">
        <f t="shared" si="11"/>
        <v>2161529</v>
      </c>
      <c r="H36" s="15">
        <v>399751.89999999991</v>
      </c>
      <c r="I36" s="60">
        <f t="shared" si="12"/>
        <v>2561280.9</v>
      </c>
      <c r="J36" s="15">
        <v>750942</v>
      </c>
      <c r="K36" s="60">
        <f t="shared" si="13"/>
        <v>3312222.9</v>
      </c>
      <c r="L36" s="19"/>
      <c r="M36" s="14">
        <f t="shared" si="14"/>
        <v>3312222.9</v>
      </c>
      <c r="N36" s="16">
        <f>H36+J36</f>
        <v>1150693.8999999999</v>
      </c>
      <c r="O36" s="28"/>
      <c r="P36" s="29"/>
      <c r="R36" s="29"/>
    </row>
    <row r="37" spans="1:19" ht="27.75" customHeight="1" x14ac:dyDescent="0.2">
      <c r="A37" s="30" t="s">
        <v>64</v>
      </c>
      <c r="B37" s="31" t="s">
        <v>65</v>
      </c>
      <c r="C37" s="32"/>
      <c r="D37" s="15"/>
      <c r="E37" s="60"/>
      <c r="F37" s="15"/>
      <c r="G37" s="60"/>
      <c r="H37" s="15"/>
      <c r="I37" s="60"/>
      <c r="J37" s="15"/>
      <c r="K37" s="60"/>
      <c r="L37" s="19"/>
      <c r="M37" s="14"/>
      <c r="N37" s="16"/>
    </row>
    <row r="38" spans="1:19" ht="48" customHeight="1" x14ac:dyDescent="0.2">
      <c r="A38" s="30" t="s">
        <v>234</v>
      </c>
      <c r="B38" s="31" t="s">
        <v>66</v>
      </c>
      <c r="C38" s="32"/>
      <c r="D38" s="15"/>
      <c r="E38" s="60"/>
      <c r="F38" s="15"/>
      <c r="G38" s="60"/>
      <c r="H38" s="15"/>
      <c r="I38" s="60"/>
      <c r="J38" s="15"/>
      <c r="K38" s="60"/>
      <c r="L38" s="19"/>
      <c r="M38" s="14"/>
      <c r="N38" s="16"/>
      <c r="Q38" s="29"/>
    </row>
    <row r="39" spans="1:19" ht="27.75" customHeight="1" x14ac:dyDescent="0.2">
      <c r="A39" s="30" t="s">
        <v>232</v>
      </c>
      <c r="B39" s="31" t="s">
        <v>233</v>
      </c>
      <c r="C39" s="32">
        <v>100000</v>
      </c>
      <c r="D39" s="33"/>
      <c r="E39" s="60">
        <f t="shared" si="10"/>
        <v>100000</v>
      </c>
      <c r="F39" s="33"/>
      <c r="G39" s="60">
        <f t="shared" si="11"/>
        <v>100000</v>
      </c>
      <c r="H39" s="15"/>
      <c r="I39" s="60">
        <f t="shared" si="12"/>
        <v>100000</v>
      </c>
      <c r="J39" s="15">
        <v>33050</v>
      </c>
      <c r="K39" s="60">
        <f t="shared" si="13"/>
        <v>133050</v>
      </c>
      <c r="L39" s="19"/>
      <c r="M39" s="14">
        <f t="shared" si="14"/>
        <v>133050</v>
      </c>
      <c r="N39" s="16">
        <f>J39</f>
        <v>33050</v>
      </c>
      <c r="Q39" s="29"/>
    </row>
    <row r="40" spans="1:19" ht="66.75" customHeight="1" x14ac:dyDescent="0.25">
      <c r="A40" s="30" t="s">
        <v>67</v>
      </c>
      <c r="B40" s="31" t="s">
        <v>68</v>
      </c>
      <c r="C40" s="32"/>
      <c r="D40" s="33"/>
      <c r="E40" s="60"/>
      <c r="F40" s="33">
        <v>25000</v>
      </c>
      <c r="G40" s="60">
        <f t="shared" si="11"/>
        <v>25000</v>
      </c>
      <c r="H40" s="15">
        <v>12465.300000000003</v>
      </c>
      <c r="I40" s="60">
        <f t="shared" si="12"/>
        <v>37465.300000000003</v>
      </c>
      <c r="J40" s="15">
        <v>8176.6999999999971</v>
      </c>
      <c r="K40" s="60">
        <f t="shared" si="13"/>
        <v>45642</v>
      </c>
      <c r="L40" s="19"/>
      <c r="M40" s="14">
        <f t="shared" si="14"/>
        <v>45642</v>
      </c>
      <c r="N40" s="16">
        <f>F40+H40+J40</f>
        <v>45642</v>
      </c>
      <c r="O40" s="20"/>
    </row>
    <row r="41" spans="1:19" ht="55.5" customHeight="1" x14ac:dyDescent="0.25">
      <c r="A41" s="30" t="s">
        <v>69</v>
      </c>
      <c r="B41" s="31" t="s">
        <v>70</v>
      </c>
      <c r="C41" s="32"/>
      <c r="D41" s="33"/>
      <c r="E41" s="60"/>
      <c r="F41" s="33">
        <v>-27029.3</v>
      </c>
      <c r="G41" s="60">
        <f t="shared" si="11"/>
        <v>-27029.3</v>
      </c>
      <c r="H41" s="15">
        <v>-28513.7</v>
      </c>
      <c r="I41" s="60">
        <f t="shared" si="12"/>
        <v>-55543</v>
      </c>
      <c r="J41" s="15"/>
      <c r="K41" s="60">
        <f t="shared" si="13"/>
        <v>-55543</v>
      </c>
      <c r="L41" s="19"/>
      <c r="M41" s="14">
        <f t="shared" si="14"/>
        <v>-55543</v>
      </c>
      <c r="N41" s="16">
        <f>F41+H41</f>
        <v>-55543</v>
      </c>
      <c r="O41" s="65"/>
      <c r="P41" s="29"/>
    </row>
    <row r="42" spans="1:19" s="11" customFormat="1" ht="19.5" customHeight="1" thickBot="1" x14ac:dyDescent="0.25">
      <c r="A42" s="67" t="s">
        <v>71</v>
      </c>
      <c r="B42" s="68"/>
      <c r="C42" s="34">
        <f>C7+C31</f>
        <v>173195304.27373999</v>
      </c>
      <c r="D42" s="34"/>
      <c r="E42" s="34">
        <f t="shared" ref="E42:K42" si="15">E7+E31</f>
        <v>173195304.27373999</v>
      </c>
      <c r="F42" s="34">
        <f t="shared" si="15"/>
        <v>-2029.2999999999993</v>
      </c>
      <c r="G42" s="34">
        <f t="shared" si="15"/>
        <v>173193274.97374001</v>
      </c>
      <c r="H42" s="34">
        <f t="shared" si="15"/>
        <v>383703.49999999988</v>
      </c>
      <c r="I42" s="34">
        <f t="shared" si="15"/>
        <v>173576978.47374001</v>
      </c>
      <c r="J42" s="34">
        <f t="shared" si="15"/>
        <v>2243848.0000000009</v>
      </c>
      <c r="K42" s="34">
        <f t="shared" si="15"/>
        <v>175820826.47374001</v>
      </c>
      <c r="L42" s="34"/>
      <c r="M42" s="34">
        <f>M7+M31</f>
        <v>175820826.47374001</v>
      </c>
      <c r="N42" s="34">
        <f>N7+N31</f>
        <v>2625522.2000000007</v>
      </c>
    </row>
    <row r="44" spans="1:19" x14ac:dyDescent="0.2">
      <c r="M44" s="29"/>
      <c r="O44" s="29"/>
      <c r="S44" s="29"/>
    </row>
    <row r="45" spans="1:19" x14ac:dyDescent="0.2">
      <c r="C45" s="36"/>
      <c r="D45" s="29"/>
      <c r="E45" s="29"/>
      <c r="F45" s="29"/>
      <c r="G45" s="29"/>
      <c r="H45" s="29"/>
      <c r="I45" s="29"/>
      <c r="J45" s="29"/>
      <c r="K45" s="29"/>
      <c r="L45" s="29"/>
      <c r="M45" s="37"/>
      <c r="N45" s="29"/>
    </row>
    <row r="46" spans="1:19" x14ac:dyDescent="0.2">
      <c r="M46" s="29"/>
    </row>
    <row r="47" spans="1:19" x14ac:dyDescent="0.2">
      <c r="M47" s="38"/>
      <c r="N47" s="29"/>
    </row>
    <row r="48" spans="1:19" x14ac:dyDescent="0.2">
      <c r="C48" s="39"/>
      <c r="D48" s="40"/>
      <c r="E48" s="40"/>
      <c r="F48" s="40"/>
      <c r="G48" s="40"/>
      <c r="H48" s="40"/>
      <c r="I48" s="40"/>
      <c r="J48" s="40"/>
      <c r="K48" s="40"/>
      <c r="L48" s="40"/>
      <c r="M48" s="29"/>
    </row>
    <row r="49" spans="3:14" x14ac:dyDescent="0.2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8"/>
      <c r="N49" s="29"/>
    </row>
    <row r="50" spans="3:14" x14ac:dyDescent="0.2"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29"/>
      <c r="N50" s="29"/>
    </row>
    <row r="51" spans="3:14" x14ac:dyDescent="0.2"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29"/>
      <c r="N51" s="29"/>
    </row>
    <row r="53" spans="3:14" ht="15.75" x14ac:dyDescent="0.25">
      <c r="M53" s="20"/>
    </row>
    <row r="55" spans="3:14" x14ac:dyDescent="0.2">
      <c r="N55" s="29"/>
    </row>
  </sheetData>
  <mergeCells count="12">
    <mergeCell ref="A42:B42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7.874015748031496E-2" right="7.874015748031496E-2" top="0.11811023622047245" bottom="0.11811023622047245" header="0" footer="0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O9" sqref="O9"/>
    </sheetView>
  </sheetViews>
  <sheetFormatPr defaultRowHeight="12.75" x14ac:dyDescent="0.2"/>
  <cols>
    <col min="1" max="1" width="19" style="2" customWidth="1"/>
    <col min="2" max="2" width="54.1640625" style="35" customWidth="1"/>
    <col min="3" max="3" width="24" style="35" customWidth="1"/>
    <col min="4" max="4" width="17.33203125" style="45" customWidth="1"/>
    <col min="5" max="5" width="17.83203125" style="45" customWidth="1"/>
    <col min="6" max="12" width="17.5" style="45" customWidth="1"/>
    <col min="13" max="13" width="23.5" style="2" customWidth="1"/>
    <col min="14" max="14" width="15.5" style="2" customWidth="1"/>
    <col min="15" max="15" width="29" style="44" customWidth="1"/>
    <col min="16" max="16" width="23.6640625" style="2" customWidth="1"/>
    <col min="17" max="16384" width="9.33203125" style="2"/>
  </cols>
  <sheetData>
    <row r="1" spans="1:16" ht="23.25" customHeight="1" x14ac:dyDescent="0.2">
      <c r="A1" s="87" t="s">
        <v>245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6" ht="15.75" customHeight="1" thickBot="1" x14ac:dyDescent="0.25">
      <c r="B2" s="3"/>
      <c r="C2" s="3"/>
      <c r="N2" s="4" t="s">
        <v>0</v>
      </c>
    </row>
    <row r="3" spans="1:16" ht="72.75" customHeight="1" thickBot="1" x14ac:dyDescent="0.25">
      <c r="A3" s="70" t="s">
        <v>72</v>
      </c>
      <c r="B3" s="70" t="s">
        <v>2</v>
      </c>
      <c r="C3" s="73" t="s">
        <v>241</v>
      </c>
      <c r="D3" s="80" t="s">
        <v>242</v>
      </c>
      <c r="E3" s="81"/>
      <c r="F3" s="81"/>
      <c r="G3" s="81"/>
      <c r="H3" s="81"/>
      <c r="I3" s="81"/>
      <c r="J3" s="81"/>
      <c r="K3" s="81"/>
      <c r="L3" s="82"/>
      <c r="M3" s="75" t="s">
        <v>244</v>
      </c>
      <c r="N3" s="70" t="s">
        <v>3</v>
      </c>
    </row>
    <row r="4" spans="1:16" ht="25.5" customHeight="1" thickBot="1" x14ac:dyDescent="0.25">
      <c r="A4" s="71"/>
      <c r="B4" s="71"/>
      <c r="C4" s="71"/>
      <c r="D4" s="78" t="s">
        <v>243</v>
      </c>
      <c r="E4" s="79"/>
      <c r="F4" s="78" t="s">
        <v>246</v>
      </c>
      <c r="G4" s="79"/>
      <c r="H4" s="78" t="s">
        <v>248</v>
      </c>
      <c r="I4" s="79"/>
      <c r="J4" s="83" t="s">
        <v>249</v>
      </c>
      <c r="K4" s="84"/>
      <c r="L4" s="64" t="s">
        <v>252</v>
      </c>
      <c r="M4" s="76"/>
      <c r="N4" s="71"/>
    </row>
    <row r="5" spans="1:16" ht="27" customHeight="1" thickBot="1" x14ac:dyDescent="0.25">
      <c r="A5" s="72"/>
      <c r="B5" s="72"/>
      <c r="C5" s="74"/>
      <c r="D5" s="57" t="s">
        <v>4</v>
      </c>
      <c r="E5" s="58" t="s">
        <v>247</v>
      </c>
      <c r="F5" s="5" t="s">
        <v>4</v>
      </c>
      <c r="G5" s="5" t="s">
        <v>247</v>
      </c>
      <c r="H5" s="5" t="s">
        <v>4</v>
      </c>
      <c r="I5" s="5" t="s">
        <v>247</v>
      </c>
      <c r="J5" s="5" t="s">
        <v>4</v>
      </c>
      <c r="K5" s="5" t="s">
        <v>247</v>
      </c>
      <c r="L5" s="5" t="s">
        <v>4</v>
      </c>
      <c r="M5" s="77"/>
      <c r="N5" s="74"/>
    </row>
    <row r="6" spans="1:16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</row>
    <row r="7" spans="1:16" s="11" customFormat="1" ht="15.75" x14ac:dyDescent="0.25">
      <c r="A7" s="54" t="s">
        <v>73</v>
      </c>
      <c r="B7" s="8" t="s">
        <v>74</v>
      </c>
      <c r="C7" s="9">
        <f>SUM(C8:C17)</f>
        <v>24284465.100000001</v>
      </c>
      <c r="D7" s="9">
        <f>SUM(D8:D17)</f>
        <v>-2843999.5999999996</v>
      </c>
      <c r="E7" s="9">
        <f t="shared" ref="E7:L7" si="0">SUM(E8:E17)</f>
        <v>21440465.5</v>
      </c>
      <c r="F7" s="9">
        <f t="shared" si="0"/>
        <v>-171854.4</v>
      </c>
      <c r="G7" s="9">
        <f t="shared" si="0"/>
        <v>21268611.100000001</v>
      </c>
      <c r="H7" s="9">
        <f t="shared" si="0"/>
        <v>3963.1999999992549</v>
      </c>
      <c r="I7" s="9">
        <f t="shared" si="0"/>
        <v>21272574.300000001</v>
      </c>
      <c r="J7" s="9">
        <f t="shared" si="0"/>
        <v>6676.2000000003609</v>
      </c>
      <c r="K7" s="9">
        <f>SUM(K8:K17)+0.1</f>
        <v>21279250.600000001</v>
      </c>
      <c r="L7" s="9">
        <f t="shared" si="0"/>
        <v>20902.599999999627</v>
      </c>
      <c r="M7" s="9">
        <f>SUM(M8:M17)</f>
        <v>21300153.100000001</v>
      </c>
      <c r="N7" s="9">
        <f>SUM(N8:N17)+0.1</f>
        <v>-2984311.9000000004</v>
      </c>
      <c r="O7" s="49"/>
      <c r="P7" s="10"/>
    </row>
    <row r="8" spans="1:16" ht="43.5" customHeight="1" x14ac:dyDescent="0.25">
      <c r="A8" s="55" t="s">
        <v>75</v>
      </c>
      <c r="B8" s="46" t="s">
        <v>76</v>
      </c>
      <c r="C8" s="14">
        <v>270603.7</v>
      </c>
      <c r="D8" s="47"/>
      <c r="E8" s="59">
        <f>C8+D8</f>
        <v>270603.7</v>
      </c>
      <c r="F8" s="47"/>
      <c r="G8" s="59">
        <f>E8+F8</f>
        <v>270603.7</v>
      </c>
      <c r="H8" s="47"/>
      <c r="I8" s="59">
        <f>G8+H8</f>
        <v>270603.7</v>
      </c>
      <c r="J8" s="47"/>
      <c r="K8" s="59">
        <f>I8+J8</f>
        <v>270603.7</v>
      </c>
      <c r="L8" s="47"/>
      <c r="M8" s="48">
        <f>K8+L8</f>
        <v>270603.7</v>
      </c>
      <c r="N8" s="16"/>
      <c r="O8" s="49"/>
      <c r="P8" s="10"/>
    </row>
    <row r="9" spans="1:16" ht="50.25" customHeight="1" x14ac:dyDescent="0.25">
      <c r="A9" s="55" t="s">
        <v>77</v>
      </c>
      <c r="B9" s="46" t="s">
        <v>78</v>
      </c>
      <c r="C9" s="14">
        <v>365770.8</v>
      </c>
      <c r="D9" s="47"/>
      <c r="E9" s="59">
        <f t="shared" ref="E9:E73" si="1">C9+D9</f>
        <v>365770.8</v>
      </c>
      <c r="F9" s="47"/>
      <c r="G9" s="59">
        <f t="shared" ref="G9:G73" si="2">E9+F9</f>
        <v>365770.8</v>
      </c>
      <c r="H9" s="47"/>
      <c r="I9" s="59">
        <f t="shared" ref="I9:I73" si="3">G9+H9</f>
        <v>365770.8</v>
      </c>
      <c r="J9" s="47"/>
      <c r="K9" s="59">
        <f t="shared" ref="K9:K72" si="4">I9+J9</f>
        <v>365770.8</v>
      </c>
      <c r="L9" s="47"/>
      <c r="M9" s="48">
        <f t="shared" ref="M9:M72" si="5">K9+L9</f>
        <v>365770.8</v>
      </c>
      <c r="N9" s="16"/>
      <c r="O9" s="49"/>
      <c r="P9" s="10"/>
    </row>
    <row r="10" spans="1:16" ht="57.75" customHeight="1" x14ac:dyDescent="0.25">
      <c r="A10" s="55" t="s">
        <v>79</v>
      </c>
      <c r="B10" s="46" t="s">
        <v>80</v>
      </c>
      <c r="C10" s="14">
        <v>134265.9</v>
      </c>
      <c r="D10" s="47"/>
      <c r="E10" s="59">
        <f t="shared" si="1"/>
        <v>134265.9</v>
      </c>
      <c r="F10" s="47"/>
      <c r="G10" s="59">
        <f t="shared" si="2"/>
        <v>134265.9</v>
      </c>
      <c r="H10" s="47"/>
      <c r="I10" s="59">
        <f t="shared" si="3"/>
        <v>134265.9</v>
      </c>
      <c r="J10" s="47"/>
      <c r="K10" s="59">
        <f t="shared" si="4"/>
        <v>134265.9</v>
      </c>
      <c r="L10" s="47"/>
      <c r="M10" s="48">
        <f t="shared" si="5"/>
        <v>134265.9</v>
      </c>
      <c r="N10" s="16"/>
      <c r="O10" s="49"/>
      <c r="P10" s="10"/>
    </row>
    <row r="11" spans="1:16" ht="17.25" customHeight="1" x14ac:dyDescent="0.25">
      <c r="A11" s="55" t="s">
        <v>81</v>
      </c>
      <c r="B11" s="46" t="s">
        <v>82</v>
      </c>
      <c r="C11" s="14">
        <v>656897.4</v>
      </c>
      <c r="D11" s="47"/>
      <c r="E11" s="59">
        <f t="shared" si="1"/>
        <v>656897.4</v>
      </c>
      <c r="F11" s="47"/>
      <c r="G11" s="59">
        <f t="shared" si="2"/>
        <v>656897.4</v>
      </c>
      <c r="H11" s="47"/>
      <c r="I11" s="59">
        <f t="shared" si="3"/>
        <v>656897.4</v>
      </c>
      <c r="J11" s="47"/>
      <c r="K11" s="59">
        <f t="shared" si="4"/>
        <v>656897.4</v>
      </c>
      <c r="L11" s="47"/>
      <c r="M11" s="48">
        <f t="shared" si="5"/>
        <v>656897.4</v>
      </c>
      <c r="N11" s="16"/>
      <c r="O11" s="49"/>
      <c r="P11" s="10"/>
    </row>
    <row r="12" spans="1:16" ht="38.25" x14ac:dyDescent="0.25">
      <c r="A12" s="55" t="s">
        <v>83</v>
      </c>
      <c r="B12" s="46" t="s">
        <v>84</v>
      </c>
      <c r="C12" s="14">
        <v>351947.3</v>
      </c>
      <c r="D12" s="47"/>
      <c r="E12" s="59">
        <f t="shared" si="1"/>
        <v>351947.3</v>
      </c>
      <c r="F12" s="47"/>
      <c r="G12" s="59">
        <f t="shared" si="2"/>
        <v>351947.3</v>
      </c>
      <c r="H12" s="47"/>
      <c r="I12" s="59">
        <f t="shared" si="3"/>
        <v>351947.3</v>
      </c>
      <c r="J12" s="47">
        <v>-1798.2000000000116</v>
      </c>
      <c r="K12" s="59">
        <f t="shared" si="4"/>
        <v>350149.1</v>
      </c>
      <c r="L12" s="47"/>
      <c r="M12" s="48">
        <f t="shared" si="5"/>
        <v>350149.1</v>
      </c>
      <c r="N12" s="16">
        <f>J12</f>
        <v>-1798.2000000000116</v>
      </c>
      <c r="O12" s="49"/>
      <c r="P12" s="10"/>
    </row>
    <row r="13" spans="1:16" ht="17.25" customHeight="1" x14ac:dyDescent="0.25">
      <c r="A13" s="55" t="s">
        <v>85</v>
      </c>
      <c r="B13" s="46" t="s">
        <v>86</v>
      </c>
      <c r="C13" s="14">
        <v>174364.6</v>
      </c>
      <c r="D13" s="47"/>
      <c r="E13" s="59">
        <f t="shared" si="1"/>
        <v>174364.6</v>
      </c>
      <c r="F13" s="47">
        <v>22741.600000000006</v>
      </c>
      <c r="G13" s="59">
        <f t="shared" si="2"/>
        <v>197106.2</v>
      </c>
      <c r="H13" s="47"/>
      <c r="I13" s="59">
        <f t="shared" si="3"/>
        <v>197106.2</v>
      </c>
      <c r="J13" s="47"/>
      <c r="K13" s="59">
        <f t="shared" si="4"/>
        <v>197106.2</v>
      </c>
      <c r="L13" s="47"/>
      <c r="M13" s="48">
        <f t="shared" si="5"/>
        <v>197106.2</v>
      </c>
      <c r="N13" s="16">
        <f>F13</f>
        <v>22741.600000000006</v>
      </c>
      <c r="O13" s="49"/>
      <c r="P13" s="10"/>
    </row>
    <row r="14" spans="1:16" ht="29.25" customHeight="1" x14ac:dyDescent="0.25">
      <c r="A14" s="55" t="s">
        <v>236</v>
      </c>
      <c r="B14" s="46" t="s">
        <v>237</v>
      </c>
      <c r="C14" s="14"/>
      <c r="D14" s="47"/>
      <c r="E14" s="59"/>
      <c r="F14" s="47"/>
      <c r="G14" s="59"/>
      <c r="H14" s="47"/>
      <c r="I14" s="59"/>
      <c r="J14" s="47"/>
      <c r="K14" s="59"/>
      <c r="L14" s="47"/>
      <c r="M14" s="48"/>
      <c r="N14" s="16"/>
      <c r="O14" s="49"/>
      <c r="P14" s="10"/>
    </row>
    <row r="15" spans="1:16" ht="16.5" customHeight="1" x14ac:dyDescent="0.25">
      <c r="A15" s="55" t="s">
        <v>87</v>
      </c>
      <c r="B15" s="46" t="s">
        <v>88</v>
      </c>
      <c r="C15" s="14">
        <v>6000000</v>
      </c>
      <c r="D15" s="47"/>
      <c r="E15" s="59">
        <f t="shared" si="1"/>
        <v>6000000</v>
      </c>
      <c r="F15" s="47"/>
      <c r="G15" s="59">
        <f t="shared" si="2"/>
        <v>6000000</v>
      </c>
      <c r="H15" s="47"/>
      <c r="I15" s="59">
        <f t="shared" si="3"/>
        <v>6000000</v>
      </c>
      <c r="J15" s="47">
        <v>-4726.9000000003725</v>
      </c>
      <c r="K15" s="59">
        <f t="shared" si="4"/>
        <v>5995273.0999999996</v>
      </c>
      <c r="L15" s="47"/>
      <c r="M15" s="48">
        <f t="shared" si="5"/>
        <v>5995273.0999999996</v>
      </c>
      <c r="N15" s="16">
        <f>J15</f>
        <v>-4726.9000000003725</v>
      </c>
      <c r="O15" s="49"/>
      <c r="P15" s="10"/>
    </row>
    <row r="16" spans="1:16" ht="26.25" x14ac:dyDescent="0.25">
      <c r="A16" s="55" t="s">
        <v>89</v>
      </c>
      <c r="B16" s="50" t="s">
        <v>90</v>
      </c>
      <c r="C16" s="14">
        <v>204.4</v>
      </c>
      <c r="D16" s="47"/>
      <c r="E16" s="59">
        <f t="shared" si="1"/>
        <v>204.4</v>
      </c>
      <c r="F16" s="47"/>
      <c r="G16" s="59">
        <f t="shared" si="2"/>
        <v>204.4</v>
      </c>
      <c r="H16" s="47"/>
      <c r="I16" s="59">
        <f t="shared" si="3"/>
        <v>204.4</v>
      </c>
      <c r="J16" s="47"/>
      <c r="K16" s="59">
        <f t="shared" si="4"/>
        <v>204.4</v>
      </c>
      <c r="L16" s="47"/>
      <c r="M16" s="48">
        <f t="shared" si="5"/>
        <v>204.4</v>
      </c>
      <c r="N16" s="16"/>
      <c r="O16" s="49"/>
      <c r="P16" s="10"/>
    </row>
    <row r="17" spans="1:16" ht="19.5" customHeight="1" x14ac:dyDescent="0.25">
      <c r="A17" s="55" t="s">
        <v>91</v>
      </c>
      <c r="B17" s="46" t="s">
        <v>92</v>
      </c>
      <c r="C17" s="60">
        <v>16330411</v>
      </c>
      <c r="D17" s="47">
        <v>-2843999.5999999996</v>
      </c>
      <c r="E17" s="59">
        <f t="shared" si="1"/>
        <v>13486411.4</v>
      </c>
      <c r="F17" s="47">
        <v>-194596</v>
      </c>
      <c r="G17" s="59">
        <f t="shared" si="2"/>
        <v>13291815.4</v>
      </c>
      <c r="H17" s="47">
        <v>3963.1999999992549</v>
      </c>
      <c r="I17" s="59">
        <f t="shared" si="3"/>
        <v>13295778.6</v>
      </c>
      <c r="J17" s="47">
        <v>13201.300000000745</v>
      </c>
      <c r="K17" s="59">
        <f t="shared" si="4"/>
        <v>13308979.9</v>
      </c>
      <c r="L17" s="47">
        <v>20902.599999999627</v>
      </c>
      <c r="M17" s="48">
        <f t="shared" si="5"/>
        <v>13329882.5</v>
      </c>
      <c r="N17" s="16">
        <f>D17+F17+H17+J17+L17</f>
        <v>-3000528.5</v>
      </c>
      <c r="O17" s="49"/>
      <c r="P17" s="10"/>
    </row>
    <row r="18" spans="1:16" s="11" customFormat="1" ht="17.25" customHeight="1" x14ac:dyDescent="0.25">
      <c r="A18" s="56" t="s">
        <v>93</v>
      </c>
      <c r="B18" s="26" t="s">
        <v>94</v>
      </c>
      <c r="C18" s="27">
        <f>SUM(C19:C20)</f>
        <v>81012.600000000006</v>
      </c>
      <c r="D18" s="27"/>
      <c r="E18" s="27">
        <f t="shared" ref="E18:M18" si="6">SUM(E19:E20)</f>
        <v>81012.600000000006</v>
      </c>
      <c r="F18" s="27"/>
      <c r="G18" s="27">
        <f t="shared" si="6"/>
        <v>81012.600000000006</v>
      </c>
      <c r="H18" s="27"/>
      <c r="I18" s="27">
        <f t="shared" si="6"/>
        <v>81012.600000000006</v>
      </c>
      <c r="J18" s="27"/>
      <c r="K18" s="27">
        <f t="shared" si="6"/>
        <v>81012.600000000006</v>
      </c>
      <c r="L18" s="27"/>
      <c r="M18" s="27">
        <f t="shared" si="6"/>
        <v>81012.600000000006</v>
      </c>
      <c r="N18" s="27"/>
      <c r="O18" s="49"/>
      <c r="P18" s="10"/>
    </row>
    <row r="19" spans="1:16" ht="16.5" customHeight="1" x14ac:dyDescent="0.25">
      <c r="A19" s="55" t="s">
        <v>95</v>
      </c>
      <c r="B19" s="46" t="s">
        <v>96</v>
      </c>
      <c r="C19" s="14">
        <v>81012.600000000006</v>
      </c>
      <c r="D19" s="47"/>
      <c r="E19" s="59">
        <f t="shared" si="1"/>
        <v>81012.600000000006</v>
      </c>
      <c r="F19" s="47"/>
      <c r="G19" s="59">
        <f t="shared" si="2"/>
        <v>81012.600000000006</v>
      </c>
      <c r="H19" s="47"/>
      <c r="I19" s="59">
        <f t="shared" si="3"/>
        <v>81012.600000000006</v>
      </c>
      <c r="J19" s="47"/>
      <c r="K19" s="59">
        <f t="shared" si="4"/>
        <v>81012.600000000006</v>
      </c>
      <c r="L19" s="47"/>
      <c r="M19" s="48">
        <f t="shared" si="5"/>
        <v>81012.600000000006</v>
      </c>
      <c r="N19" s="16"/>
      <c r="O19" s="49"/>
      <c r="P19" s="10"/>
    </row>
    <row r="20" spans="1:16" ht="18" customHeight="1" x14ac:dyDescent="0.25">
      <c r="A20" s="55" t="s">
        <v>97</v>
      </c>
      <c r="B20" s="46" t="s">
        <v>98</v>
      </c>
      <c r="C20" s="14"/>
      <c r="D20" s="47"/>
      <c r="E20" s="59"/>
      <c r="F20" s="47"/>
      <c r="G20" s="59"/>
      <c r="H20" s="47"/>
      <c r="I20" s="59"/>
      <c r="J20" s="47"/>
      <c r="K20" s="59"/>
      <c r="L20" s="47"/>
      <c r="M20" s="48"/>
      <c r="N20" s="16"/>
      <c r="O20" s="49"/>
      <c r="P20" s="10"/>
    </row>
    <row r="21" spans="1:16" s="11" customFormat="1" ht="29.25" customHeight="1" x14ac:dyDescent="0.25">
      <c r="A21" s="56" t="s">
        <v>99</v>
      </c>
      <c r="B21" s="26" t="s">
        <v>100</v>
      </c>
      <c r="C21" s="27">
        <f>SUM(C22:C25)</f>
        <v>989450.89999999991</v>
      </c>
      <c r="D21" s="27">
        <f t="shared" ref="D21:N21" si="7">SUM(D22:D25)</f>
        <v>8490.8000000000466</v>
      </c>
      <c r="E21" s="27">
        <f t="shared" si="7"/>
        <v>997941.7</v>
      </c>
      <c r="F21" s="27"/>
      <c r="G21" s="27">
        <f t="shared" si="7"/>
        <v>997941.7</v>
      </c>
      <c r="H21" s="27">
        <f t="shared" si="7"/>
        <v>22270.900000000016</v>
      </c>
      <c r="I21" s="27">
        <f t="shared" si="7"/>
        <v>1020212.6000000001</v>
      </c>
      <c r="J21" s="27">
        <f t="shared" si="7"/>
        <v>239.40000000000873</v>
      </c>
      <c r="K21" s="27">
        <f t="shared" si="7"/>
        <v>1020452</v>
      </c>
      <c r="L21" s="27"/>
      <c r="M21" s="27">
        <f t="shared" si="7"/>
        <v>1020452</v>
      </c>
      <c r="N21" s="27">
        <f t="shared" si="7"/>
        <v>31001.100000000071</v>
      </c>
      <c r="O21" s="49"/>
      <c r="P21" s="10"/>
    </row>
    <row r="22" spans="1:16" ht="18" customHeight="1" x14ac:dyDescent="0.25">
      <c r="A22" s="55" t="s">
        <v>101</v>
      </c>
      <c r="B22" s="46" t="s">
        <v>102</v>
      </c>
      <c r="C22" s="14">
        <v>210275.9</v>
      </c>
      <c r="D22" s="47"/>
      <c r="E22" s="59">
        <f t="shared" si="1"/>
        <v>210275.9</v>
      </c>
      <c r="F22" s="47"/>
      <c r="G22" s="59">
        <f t="shared" si="2"/>
        <v>210275.9</v>
      </c>
      <c r="H22" s="47">
        <v>-64</v>
      </c>
      <c r="I22" s="59">
        <f t="shared" si="3"/>
        <v>210211.9</v>
      </c>
      <c r="J22" s="47"/>
      <c r="K22" s="59">
        <f t="shared" si="4"/>
        <v>210211.9</v>
      </c>
      <c r="L22" s="47"/>
      <c r="M22" s="48">
        <f t="shared" si="5"/>
        <v>210211.9</v>
      </c>
      <c r="N22" s="16">
        <f>H22</f>
        <v>-64</v>
      </c>
      <c r="O22" s="49"/>
      <c r="P22" s="10"/>
    </row>
    <row r="23" spans="1:16" ht="15.75" x14ac:dyDescent="0.25">
      <c r="A23" s="55" t="s">
        <v>103</v>
      </c>
      <c r="B23" s="46" t="s">
        <v>230</v>
      </c>
      <c r="C23" s="14">
        <v>58175.4</v>
      </c>
      <c r="D23" s="47">
        <v>776.5</v>
      </c>
      <c r="E23" s="59">
        <f t="shared" si="1"/>
        <v>58951.9</v>
      </c>
      <c r="F23" s="47"/>
      <c r="G23" s="59">
        <f t="shared" si="2"/>
        <v>58951.9</v>
      </c>
      <c r="H23" s="47">
        <v>7261.4999999999927</v>
      </c>
      <c r="I23" s="59">
        <f t="shared" si="3"/>
        <v>66213.399999999994</v>
      </c>
      <c r="J23" s="47">
        <v>239.40000000000873</v>
      </c>
      <c r="K23" s="59">
        <f t="shared" si="4"/>
        <v>66452.800000000003</v>
      </c>
      <c r="L23" s="47"/>
      <c r="M23" s="48">
        <f t="shared" si="5"/>
        <v>66452.800000000003</v>
      </c>
      <c r="N23" s="16">
        <f>D23+H23+J23</f>
        <v>8277.4000000000015</v>
      </c>
      <c r="O23" s="49"/>
      <c r="P23" s="10"/>
    </row>
    <row r="24" spans="1:16" ht="41.25" customHeight="1" x14ac:dyDescent="0.25">
      <c r="A24" s="55" t="s">
        <v>104</v>
      </c>
      <c r="B24" s="46" t="s">
        <v>231</v>
      </c>
      <c r="C24" s="14">
        <v>713199.6</v>
      </c>
      <c r="D24" s="47">
        <v>7714.3000000000466</v>
      </c>
      <c r="E24" s="59">
        <f t="shared" si="1"/>
        <v>720913.9</v>
      </c>
      <c r="F24" s="47"/>
      <c r="G24" s="59">
        <f t="shared" si="2"/>
        <v>720913.9</v>
      </c>
      <c r="H24" s="47">
        <v>15073.400000000023</v>
      </c>
      <c r="I24" s="59">
        <f t="shared" si="3"/>
        <v>735987.3</v>
      </c>
      <c r="J24" s="47"/>
      <c r="K24" s="59">
        <f t="shared" si="4"/>
        <v>735987.3</v>
      </c>
      <c r="L24" s="47"/>
      <c r="M24" s="48">
        <f t="shared" si="5"/>
        <v>735987.3</v>
      </c>
      <c r="N24" s="16">
        <f>D24+H24</f>
        <v>22787.70000000007</v>
      </c>
      <c r="O24" s="49"/>
      <c r="P24" s="10"/>
    </row>
    <row r="25" spans="1:16" ht="16.5" customHeight="1" x14ac:dyDescent="0.25">
      <c r="A25" s="55" t="s">
        <v>105</v>
      </c>
      <c r="B25" s="46" t="s">
        <v>106</v>
      </c>
      <c r="C25" s="14">
        <v>7800</v>
      </c>
      <c r="D25" s="47"/>
      <c r="E25" s="59">
        <f t="shared" si="1"/>
        <v>7800</v>
      </c>
      <c r="F25" s="47"/>
      <c r="G25" s="59">
        <f t="shared" si="2"/>
        <v>7800</v>
      </c>
      <c r="H25" s="47"/>
      <c r="I25" s="59">
        <f t="shared" si="3"/>
        <v>7800</v>
      </c>
      <c r="J25" s="47"/>
      <c r="K25" s="59">
        <f t="shared" si="4"/>
        <v>7800</v>
      </c>
      <c r="L25" s="47"/>
      <c r="M25" s="48">
        <f t="shared" si="5"/>
        <v>7800</v>
      </c>
      <c r="N25" s="16"/>
      <c r="O25" s="49"/>
      <c r="P25" s="10"/>
    </row>
    <row r="26" spans="1:16" s="11" customFormat="1" ht="19.5" customHeight="1" x14ac:dyDescent="0.25">
      <c r="A26" s="56" t="s">
        <v>107</v>
      </c>
      <c r="B26" s="26" t="s">
        <v>108</v>
      </c>
      <c r="C26" s="27">
        <f>SUM(C27:C36)</f>
        <v>29225151.771630004</v>
      </c>
      <c r="D26" s="27">
        <f>SUM(D27:D36)-0.1</f>
        <v>117406.38143000015</v>
      </c>
      <c r="E26" s="27">
        <f>C26+D26</f>
        <v>29342558.153060004</v>
      </c>
      <c r="F26" s="27">
        <f>SUM(F27:F36)</f>
        <v>1667430.3469399991</v>
      </c>
      <c r="G26" s="27">
        <f>SUM(G27:G36)-0.1</f>
        <v>31009988.499999996</v>
      </c>
      <c r="H26" s="27">
        <f t="shared" ref="H26:L26" si="8">SUM(H27:H36)</f>
        <v>2206993.0999999996</v>
      </c>
      <c r="I26" s="27">
        <f>SUM(I27:I36)-0.1</f>
        <v>33216981.599999994</v>
      </c>
      <c r="J26" s="27">
        <f t="shared" si="8"/>
        <v>377590.69999999978</v>
      </c>
      <c r="K26" s="27">
        <f>SUM(K27:K36)-0.1</f>
        <v>33594572.299999997</v>
      </c>
      <c r="L26" s="27">
        <f t="shared" si="8"/>
        <v>179312.10000000056</v>
      </c>
      <c r="M26" s="27">
        <f>SUM(M27:M36)-0.1</f>
        <v>33773884.399999999</v>
      </c>
      <c r="N26" s="27">
        <f>SUM(N27:N36)-0.1</f>
        <v>4548732.62837</v>
      </c>
      <c r="O26" s="49"/>
      <c r="P26" s="10"/>
    </row>
    <row r="27" spans="1:16" ht="18" customHeight="1" x14ac:dyDescent="0.25">
      <c r="A27" s="55" t="s">
        <v>109</v>
      </c>
      <c r="B27" s="46" t="s">
        <v>110</v>
      </c>
      <c r="C27" s="14">
        <v>498306.2</v>
      </c>
      <c r="D27" s="47"/>
      <c r="E27" s="59">
        <f t="shared" si="1"/>
        <v>498306.2</v>
      </c>
      <c r="F27" s="47"/>
      <c r="G27" s="59">
        <f t="shared" si="2"/>
        <v>498306.2</v>
      </c>
      <c r="H27" s="47">
        <v>-300</v>
      </c>
      <c r="I27" s="59">
        <f t="shared" si="3"/>
        <v>498006.2</v>
      </c>
      <c r="J27" s="47">
        <v>9061.8999999999651</v>
      </c>
      <c r="K27" s="59">
        <f t="shared" si="4"/>
        <v>507068.1</v>
      </c>
      <c r="L27" s="47"/>
      <c r="M27" s="48">
        <f t="shared" si="5"/>
        <v>507068.1</v>
      </c>
      <c r="N27" s="16">
        <f>H27+J27</f>
        <v>8761.8999999999651</v>
      </c>
      <c r="O27" s="49"/>
      <c r="P27" s="10"/>
    </row>
    <row r="28" spans="1:16" ht="18.75" customHeight="1" x14ac:dyDescent="0.25">
      <c r="A28" s="55" t="s">
        <v>111</v>
      </c>
      <c r="B28" s="46" t="s">
        <v>112</v>
      </c>
      <c r="C28" s="14">
        <v>73500</v>
      </c>
      <c r="D28" s="47"/>
      <c r="E28" s="59">
        <f t="shared" si="1"/>
        <v>73500</v>
      </c>
      <c r="F28" s="47"/>
      <c r="G28" s="59">
        <f t="shared" si="2"/>
        <v>73500</v>
      </c>
      <c r="H28" s="47"/>
      <c r="I28" s="59">
        <f t="shared" si="3"/>
        <v>73500</v>
      </c>
      <c r="J28" s="47"/>
      <c r="K28" s="59">
        <f t="shared" si="4"/>
        <v>73500</v>
      </c>
      <c r="L28" s="47"/>
      <c r="M28" s="48">
        <f t="shared" si="5"/>
        <v>73500</v>
      </c>
      <c r="N28" s="16"/>
      <c r="O28" s="49"/>
      <c r="P28" s="10"/>
    </row>
    <row r="29" spans="1:16" ht="18" customHeight="1" x14ac:dyDescent="0.25">
      <c r="A29" s="55" t="s">
        <v>113</v>
      </c>
      <c r="B29" s="46" t="s">
        <v>114</v>
      </c>
      <c r="C29" s="14">
        <v>3072064.5546500003</v>
      </c>
      <c r="D29" s="47">
        <v>100000.0453499998</v>
      </c>
      <c r="E29" s="59">
        <f t="shared" si="1"/>
        <v>3172064.6</v>
      </c>
      <c r="F29" s="47"/>
      <c r="G29" s="59">
        <f t="shared" si="2"/>
        <v>3172064.6</v>
      </c>
      <c r="H29" s="47">
        <v>9728</v>
      </c>
      <c r="I29" s="59">
        <f t="shared" si="3"/>
        <v>3181792.6</v>
      </c>
      <c r="J29" s="47"/>
      <c r="K29" s="59">
        <f t="shared" si="4"/>
        <v>3181792.6</v>
      </c>
      <c r="L29" s="47"/>
      <c r="M29" s="48">
        <f t="shared" si="5"/>
        <v>3181792.6</v>
      </c>
      <c r="N29" s="16">
        <f>D29+H29</f>
        <v>109728.0453499998</v>
      </c>
      <c r="O29" s="49"/>
      <c r="P29" s="10"/>
    </row>
    <row r="30" spans="1:16" ht="18.75" customHeight="1" x14ac:dyDescent="0.25">
      <c r="A30" s="55" t="s">
        <v>115</v>
      </c>
      <c r="B30" s="46" t="s">
        <v>116</v>
      </c>
      <c r="C30" s="14">
        <v>96913.3</v>
      </c>
      <c r="D30" s="47"/>
      <c r="E30" s="59">
        <f t="shared" si="1"/>
        <v>96913.3</v>
      </c>
      <c r="F30" s="47"/>
      <c r="G30" s="59">
        <f t="shared" si="2"/>
        <v>96913.3</v>
      </c>
      <c r="H30" s="47"/>
      <c r="I30" s="59">
        <f t="shared" si="3"/>
        <v>96913.3</v>
      </c>
      <c r="J30" s="47"/>
      <c r="K30" s="59">
        <f t="shared" si="4"/>
        <v>96913.3</v>
      </c>
      <c r="L30" s="47"/>
      <c r="M30" s="48">
        <f t="shared" si="5"/>
        <v>96913.3</v>
      </c>
      <c r="N30" s="16"/>
      <c r="O30" s="49"/>
      <c r="P30" s="10"/>
    </row>
    <row r="31" spans="1:16" ht="18.75" customHeight="1" x14ac:dyDescent="0.25">
      <c r="A31" s="55" t="s">
        <v>117</v>
      </c>
      <c r="B31" s="46" t="s">
        <v>118</v>
      </c>
      <c r="C31" s="14">
        <v>393868.3</v>
      </c>
      <c r="D31" s="47"/>
      <c r="E31" s="59">
        <f t="shared" si="1"/>
        <v>393868.3</v>
      </c>
      <c r="F31" s="47">
        <v>37791.100000000035</v>
      </c>
      <c r="G31" s="59">
        <f t="shared" si="2"/>
        <v>431659.4</v>
      </c>
      <c r="H31" s="47"/>
      <c r="I31" s="59">
        <f t="shared" si="3"/>
        <v>431659.4</v>
      </c>
      <c r="J31" s="47"/>
      <c r="K31" s="59">
        <f t="shared" si="4"/>
        <v>431659.4</v>
      </c>
      <c r="L31" s="47"/>
      <c r="M31" s="48">
        <f t="shared" si="5"/>
        <v>431659.4</v>
      </c>
      <c r="N31" s="16">
        <f>F31</f>
        <v>37791.100000000035</v>
      </c>
      <c r="O31" s="49"/>
      <c r="P31" s="10"/>
    </row>
    <row r="32" spans="1:16" ht="17.25" customHeight="1" x14ac:dyDescent="0.25">
      <c r="A32" s="55" t="s">
        <v>119</v>
      </c>
      <c r="B32" s="46" t="s">
        <v>120</v>
      </c>
      <c r="C32" s="14">
        <v>4813795.6530600004</v>
      </c>
      <c r="D32" s="47"/>
      <c r="E32" s="59">
        <f t="shared" si="1"/>
        <v>4813795.6530600004</v>
      </c>
      <c r="F32" s="47">
        <v>233336.0469399998</v>
      </c>
      <c r="G32" s="59">
        <f t="shared" si="2"/>
        <v>5047131.7</v>
      </c>
      <c r="H32" s="47">
        <v>1521831.3999999994</v>
      </c>
      <c r="I32" s="59">
        <f t="shared" si="3"/>
        <v>6568963.0999999996</v>
      </c>
      <c r="J32" s="47">
        <v>255080</v>
      </c>
      <c r="K32" s="59">
        <f t="shared" si="4"/>
        <v>6824043.0999999996</v>
      </c>
      <c r="L32" s="47">
        <v>179312.10000000056</v>
      </c>
      <c r="M32" s="48">
        <f t="shared" si="5"/>
        <v>7003355.2000000002</v>
      </c>
      <c r="N32" s="16">
        <f>F32+H32+J32+L32</f>
        <v>2189559.5469399998</v>
      </c>
      <c r="O32" s="49"/>
      <c r="P32" s="10"/>
    </row>
    <row r="33" spans="1:16" ht="18" customHeight="1" x14ac:dyDescent="0.25">
      <c r="A33" s="55" t="s">
        <v>121</v>
      </c>
      <c r="B33" s="46" t="s">
        <v>122</v>
      </c>
      <c r="C33" s="14">
        <v>14927998.5</v>
      </c>
      <c r="D33" s="47"/>
      <c r="E33" s="59">
        <f t="shared" si="1"/>
        <v>14927998.5</v>
      </c>
      <c r="F33" s="47">
        <v>1362603.1999999993</v>
      </c>
      <c r="G33" s="59">
        <f t="shared" si="2"/>
        <v>16290601.699999999</v>
      </c>
      <c r="H33" s="47">
        <v>20000</v>
      </c>
      <c r="I33" s="59">
        <f t="shared" si="3"/>
        <v>16310601.699999999</v>
      </c>
      <c r="J33" s="47">
        <v>75854</v>
      </c>
      <c r="K33" s="59">
        <f t="shared" si="4"/>
        <v>16386455.699999999</v>
      </c>
      <c r="L33" s="47"/>
      <c r="M33" s="48">
        <f t="shared" si="5"/>
        <v>16386455.699999999</v>
      </c>
      <c r="N33" s="16">
        <f>F33+H33+J33</f>
        <v>1458457.1999999993</v>
      </c>
      <c r="O33" s="49"/>
      <c r="P33" s="10"/>
    </row>
    <row r="34" spans="1:16" ht="18" customHeight="1" x14ac:dyDescent="0.25">
      <c r="A34" s="55" t="s">
        <v>123</v>
      </c>
      <c r="B34" s="46" t="s">
        <v>124</v>
      </c>
      <c r="C34" s="14">
        <v>134128</v>
      </c>
      <c r="D34" s="47">
        <v>7340</v>
      </c>
      <c r="E34" s="59">
        <f t="shared" si="1"/>
        <v>141468</v>
      </c>
      <c r="F34" s="47"/>
      <c r="G34" s="59">
        <f t="shared" si="2"/>
        <v>141468</v>
      </c>
      <c r="H34" s="47"/>
      <c r="I34" s="59">
        <f t="shared" si="3"/>
        <v>141468</v>
      </c>
      <c r="J34" s="47"/>
      <c r="K34" s="59">
        <f t="shared" si="4"/>
        <v>141468</v>
      </c>
      <c r="L34" s="47"/>
      <c r="M34" s="48">
        <f t="shared" si="5"/>
        <v>141468</v>
      </c>
      <c r="N34" s="16">
        <f>D34</f>
        <v>7340</v>
      </c>
      <c r="O34" s="49"/>
      <c r="P34" s="10"/>
    </row>
    <row r="35" spans="1:16" ht="25.5" x14ac:dyDescent="0.25">
      <c r="A35" s="55" t="s">
        <v>125</v>
      </c>
      <c r="B35" s="46" t="s">
        <v>126</v>
      </c>
      <c r="C35" s="14">
        <v>17000</v>
      </c>
      <c r="D35" s="47"/>
      <c r="E35" s="59">
        <f t="shared" si="1"/>
        <v>17000</v>
      </c>
      <c r="F35" s="47"/>
      <c r="G35" s="59">
        <f t="shared" si="2"/>
        <v>17000</v>
      </c>
      <c r="H35" s="47"/>
      <c r="I35" s="59">
        <f t="shared" si="3"/>
        <v>17000</v>
      </c>
      <c r="J35" s="47"/>
      <c r="K35" s="59">
        <f t="shared" si="4"/>
        <v>17000</v>
      </c>
      <c r="L35" s="47"/>
      <c r="M35" s="48">
        <f t="shared" si="5"/>
        <v>17000</v>
      </c>
      <c r="N35" s="16"/>
      <c r="O35" s="49"/>
      <c r="P35" s="10"/>
    </row>
    <row r="36" spans="1:16" ht="17.25" customHeight="1" x14ac:dyDescent="0.25">
      <c r="A36" s="55" t="s">
        <v>127</v>
      </c>
      <c r="B36" s="46" t="s">
        <v>128</v>
      </c>
      <c r="C36" s="14">
        <v>5197577.2639199998</v>
      </c>
      <c r="D36" s="47">
        <v>10066.436080000363</v>
      </c>
      <c r="E36" s="59">
        <f t="shared" si="1"/>
        <v>5207643.7</v>
      </c>
      <c r="F36" s="47">
        <v>33700</v>
      </c>
      <c r="G36" s="59">
        <f t="shared" si="2"/>
        <v>5241343.7</v>
      </c>
      <c r="H36" s="47">
        <v>655733.70000000019</v>
      </c>
      <c r="I36" s="59">
        <f t="shared" si="3"/>
        <v>5897077.4000000004</v>
      </c>
      <c r="J36" s="47">
        <v>37594.799999999814</v>
      </c>
      <c r="K36" s="59">
        <f t="shared" si="4"/>
        <v>5934672.2000000002</v>
      </c>
      <c r="L36" s="47"/>
      <c r="M36" s="48">
        <f t="shared" si="5"/>
        <v>5934672.2000000002</v>
      </c>
      <c r="N36" s="16">
        <f>D36+F36+H36+J36</f>
        <v>737094.93608000036</v>
      </c>
      <c r="O36" s="49"/>
      <c r="P36" s="10"/>
    </row>
    <row r="37" spans="1:16" s="11" customFormat="1" ht="20.25" customHeight="1" x14ac:dyDescent="0.25">
      <c r="A37" s="56" t="s">
        <v>129</v>
      </c>
      <c r="B37" s="26" t="s">
        <v>130</v>
      </c>
      <c r="C37" s="27">
        <f>SUM(C38:C42)</f>
        <v>3945251.4660600005</v>
      </c>
      <c r="D37" s="27">
        <f>SUM(D38:D42)</f>
        <v>276.03760000003967</v>
      </c>
      <c r="E37" s="27">
        <f t="shared" ref="E37:M37" si="9">SUM(E38:E42)</f>
        <v>3945527.5036599999</v>
      </c>
      <c r="F37" s="27">
        <f t="shared" si="9"/>
        <v>188798.17000000004</v>
      </c>
      <c r="G37" s="27">
        <f t="shared" si="9"/>
        <v>4134325.6736599999</v>
      </c>
      <c r="H37" s="27">
        <f t="shared" si="9"/>
        <v>292583.13378999988</v>
      </c>
      <c r="I37" s="27">
        <f t="shared" si="9"/>
        <v>4426908.8074500002</v>
      </c>
      <c r="J37" s="27">
        <f t="shared" si="9"/>
        <v>-39739.09999999986</v>
      </c>
      <c r="K37" s="27">
        <f t="shared" si="9"/>
        <v>4387169.7074499996</v>
      </c>
      <c r="L37" s="27">
        <f t="shared" si="9"/>
        <v>28402</v>
      </c>
      <c r="M37" s="27">
        <f t="shared" si="9"/>
        <v>4415571.7074499996</v>
      </c>
      <c r="N37" s="27">
        <f>SUM(N38:N42)</f>
        <v>470320.2413900001</v>
      </c>
      <c r="O37" s="49"/>
      <c r="P37" s="10"/>
    </row>
    <row r="38" spans="1:16" ht="18.75" customHeight="1" x14ac:dyDescent="0.25">
      <c r="A38" s="55" t="s">
        <v>131</v>
      </c>
      <c r="B38" s="46" t="s">
        <v>132</v>
      </c>
      <c r="C38" s="14">
        <v>948680.36239999998</v>
      </c>
      <c r="D38" s="47">
        <v>276.03760000003967</v>
      </c>
      <c r="E38" s="59">
        <f t="shared" si="1"/>
        <v>948956.4</v>
      </c>
      <c r="F38" s="47">
        <v>122551.20000000007</v>
      </c>
      <c r="G38" s="59">
        <f t="shared" si="2"/>
        <v>1071507.6000000001</v>
      </c>
      <c r="H38" s="47">
        <v>290084.29999999981</v>
      </c>
      <c r="I38" s="59">
        <f t="shared" si="3"/>
        <v>1361591.9</v>
      </c>
      <c r="J38" s="47">
        <v>-151339.09999999986</v>
      </c>
      <c r="K38" s="59">
        <f t="shared" si="4"/>
        <v>1210252.8</v>
      </c>
      <c r="L38" s="47">
        <v>28402</v>
      </c>
      <c r="M38" s="48">
        <f t="shared" si="5"/>
        <v>1238654.8</v>
      </c>
      <c r="N38" s="16">
        <f>D38+F38+H38+J38+L38</f>
        <v>289974.43760000006</v>
      </c>
      <c r="O38" s="49"/>
      <c r="P38" s="10"/>
    </row>
    <row r="39" spans="1:16" ht="18.75" customHeight="1" x14ac:dyDescent="0.25">
      <c r="A39" s="55" t="s">
        <v>133</v>
      </c>
      <c r="B39" s="46" t="s">
        <v>134</v>
      </c>
      <c r="C39" s="14">
        <v>924534.53</v>
      </c>
      <c r="D39" s="47"/>
      <c r="E39" s="59">
        <f t="shared" si="1"/>
        <v>924534.53</v>
      </c>
      <c r="F39" s="47">
        <v>65976.469999999972</v>
      </c>
      <c r="G39" s="59">
        <f t="shared" si="2"/>
        <v>990511</v>
      </c>
      <c r="H39" s="47"/>
      <c r="I39" s="59">
        <f t="shared" si="3"/>
        <v>990511</v>
      </c>
      <c r="J39" s="47"/>
      <c r="K39" s="59">
        <f t="shared" si="4"/>
        <v>990511</v>
      </c>
      <c r="L39" s="47"/>
      <c r="M39" s="48">
        <f t="shared" si="5"/>
        <v>990511</v>
      </c>
      <c r="N39" s="16">
        <f>F39</f>
        <v>65976.469999999972</v>
      </c>
      <c r="O39" s="49"/>
      <c r="P39" s="10"/>
    </row>
    <row r="40" spans="1:16" ht="16.5" customHeight="1" x14ac:dyDescent="0.25">
      <c r="A40" s="55" t="s">
        <v>135</v>
      </c>
      <c r="B40" s="46" t="s">
        <v>136</v>
      </c>
      <c r="C40" s="14">
        <v>1311927.60745</v>
      </c>
      <c r="D40" s="47"/>
      <c r="E40" s="59">
        <f t="shared" si="1"/>
        <v>1311927.60745</v>
      </c>
      <c r="F40" s="47"/>
      <c r="G40" s="59">
        <f t="shared" si="2"/>
        <v>1311927.60745</v>
      </c>
      <c r="H40" s="47"/>
      <c r="I40" s="59">
        <f t="shared" si="3"/>
        <v>1311927.60745</v>
      </c>
      <c r="J40" s="47"/>
      <c r="K40" s="59">
        <f t="shared" si="4"/>
        <v>1311927.60745</v>
      </c>
      <c r="L40" s="47"/>
      <c r="M40" s="48">
        <f t="shared" si="5"/>
        <v>1311927.60745</v>
      </c>
      <c r="N40" s="16"/>
      <c r="O40" s="49"/>
      <c r="P40" s="10"/>
    </row>
    <row r="41" spans="1:16" ht="32.25" customHeight="1" x14ac:dyDescent="0.2">
      <c r="A41" s="55" t="s">
        <v>238</v>
      </c>
      <c r="B41" s="46" t="s">
        <v>239</v>
      </c>
      <c r="C41" s="14"/>
      <c r="D41" s="47"/>
      <c r="E41" s="59"/>
      <c r="F41" s="47"/>
      <c r="G41" s="59"/>
      <c r="H41" s="47"/>
      <c r="I41" s="59"/>
      <c r="J41" s="47"/>
      <c r="K41" s="59"/>
      <c r="L41" s="47"/>
      <c r="M41" s="48"/>
      <c r="N41" s="16"/>
      <c r="P41" s="10"/>
    </row>
    <row r="42" spans="1:16" ht="25.5" x14ac:dyDescent="0.25">
      <c r="A42" s="55" t="s">
        <v>137</v>
      </c>
      <c r="B42" s="46" t="s">
        <v>138</v>
      </c>
      <c r="C42" s="14">
        <v>760108.96620999998</v>
      </c>
      <c r="D42" s="47"/>
      <c r="E42" s="59">
        <f t="shared" si="1"/>
        <v>760108.96620999998</v>
      </c>
      <c r="F42" s="47">
        <v>270.5</v>
      </c>
      <c r="G42" s="59">
        <f t="shared" si="2"/>
        <v>760379.46620999998</v>
      </c>
      <c r="H42" s="47">
        <v>2498.8337900000624</v>
      </c>
      <c r="I42" s="59">
        <f t="shared" si="3"/>
        <v>762878.3</v>
      </c>
      <c r="J42" s="47">
        <v>111600</v>
      </c>
      <c r="K42" s="59">
        <f t="shared" si="4"/>
        <v>874478.3</v>
      </c>
      <c r="L42" s="47"/>
      <c r="M42" s="48">
        <f t="shared" si="5"/>
        <v>874478.3</v>
      </c>
      <c r="N42" s="16">
        <f>F42+H42+J42</f>
        <v>114369.33379000006</v>
      </c>
      <c r="O42" s="49"/>
      <c r="P42" s="10"/>
    </row>
    <row r="43" spans="1:16" s="11" customFormat="1" ht="18.75" customHeight="1" x14ac:dyDescent="0.25">
      <c r="A43" s="56" t="s">
        <v>139</v>
      </c>
      <c r="B43" s="26" t="s">
        <v>140</v>
      </c>
      <c r="C43" s="27">
        <f>SUM(C44:C47)</f>
        <v>108345.79999999999</v>
      </c>
      <c r="D43" s="27">
        <f>D44+D45+D46+D47</f>
        <v>8295.9000000000087</v>
      </c>
      <c r="E43" s="27">
        <f t="shared" ref="E43:M43" si="10">E44+E45+E46+E47</f>
        <v>116641.70000000001</v>
      </c>
      <c r="F43" s="27">
        <f t="shared" si="10"/>
        <v>4806.8000000000029</v>
      </c>
      <c r="G43" s="27">
        <f t="shared" si="10"/>
        <v>121448.5</v>
      </c>
      <c r="H43" s="27">
        <f t="shared" si="10"/>
        <v>16750.199999999997</v>
      </c>
      <c r="I43" s="27">
        <f t="shared" si="10"/>
        <v>138198.70000000001</v>
      </c>
      <c r="J43" s="27"/>
      <c r="K43" s="27">
        <f t="shared" si="10"/>
        <v>138198.70000000001</v>
      </c>
      <c r="L43" s="27"/>
      <c r="M43" s="27">
        <f t="shared" si="10"/>
        <v>138198.70000000001</v>
      </c>
      <c r="N43" s="27">
        <f t="shared" ref="N43" si="11">N44+N45+N46+N47</f>
        <v>29852.900000000009</v>
      </c>
      <c r="O43" s="49"/>
      <c r="P43" s="10"/>
    </row>
    <row r="44" spans="1:16" ht="15.75" x14ac:dyDescent="0.25">
      <c r="A44" s="55" t="s">
        <v>141</v>
      </c>
      <c r="B44" s="46" t="s">
        <v>142</v>
      </c>
      <c r="C44" s="14"/>
      <c r="D44" s="47"/>
      <c r="E44" s="59"/>
      <c r="F44" s="47"/>
      <c r="G44" s="59"/>
      <c r="H44" s="47"/>
      <c r="I44" s="59"/>
      <c r="J44" s="47"/>
      <c r="K44" s="59"/>
      <c r="L44" s="47"/>
      <c r="M44" s="48"/>
      <c r="N44" s="16"/>
      <c r="O44" s="49"/>
      <c r="P44" s="10"/>
    </row>
    <row r="45" spans="1:16" ht="25.5" x14ac:dyDescent="0.25">
      <c r="A45" s="55" t="s">
        <v>143</v>
      </c>
      <c r="B45" s="46" t="s">
        <v>144</v>
      </c>
      <c r="C45" s="14">
        <v>35236.400000000001</v>
      </c>
      <c r="D45" s="47"/>
      <c r="E45" s="59">
        <f t="shared" si="1"/>
        <v>35236.400000000001</v>
      </c>
      <c r="F45" s="47"/>
      <c r="G45" s="59">
        <f t="shared" si="2"/>
        <v>35236.400000000001</v>
      </c>
      <c r="H45" s="47">
        <v>16750.199999999997</v>
      </c>
      <c r="I45" s="59">
        <f t="shared" si="3"/>
        <v>51986.6</v>
      </c>
      <c r="J45" s="47"/>
      <c r="K45" s="59">
        <f t="shared" si="4"/>
        <v>51986.6</v>
      </c>
      <c r="L45" s="47"/>
      <c r="M45" s="48">
        <f t="shared" si="5"/>
        <v>51986.6</v>
      </c>
      <c r="N45" s="16">
        <f>H45</f>
        <v>16750.199999999997</v>
      </c>
      <c r="O45" s="49"/>
      <c r="P45" s="10"/>
    </row>
    <row r="46" spans="1:16" ht="25.5" x14ac:dyDescent="0.25">
      <c r="A46" s="55" t="s">
        <v>145</v>
      </c>
      <c r="B46" s="46" t="s">
        <v>146</v>
      </c>
      <c r="C46" s="14">
        <v>150</v>
      </c>
      <c r="D46" s="47"/>
      <c r="E46" s="59">
        <f t="shared" si="1"/>
        <v>150</v>
      </c>
      <c r="F46" s="47"/>
      <c r="G46" s="59">
        <f t="shared" si="2"/>
        <v>150</v>
      </c>
      <c r="H46" s="47"/>
      <c r="I46" s="59">
        <f t="shared" si="3"/>
        <v>150</v>
      </c>
      <c r="J46" s="47"/>
      <c r="K46" s="59">
        <f t="shared" si="4"/>
        <v>150</v>
      </c>
      <c r="L46" s="47"/>
      <c r="M46" s="48">
        <f t="shared" si="5"/>
        <v>150</v>
      </c>
      <c r="N46" s="16"/>
      <c r="O46" s="49"/>
      <c r="P46" s="10"/>
    </row>
    <row r="47" spans="1:16" ht="20.25" customHeight="1" x14ac:dyDescent="0.25">
      <c r="A47" s="55" t="s">
        <v>147</v>
      </c>
      <c r="B47" s="46" t="s">
        <v>148</v>
      </c>
      <c r="C47" s="14">
        <v>72959.399999999994</v>
      </c>
      <c r="D47" s="47">
        <v>8295.9000000000087</v>
      </c>
      <c r="E47" s="59">
        <f t="shared" si="1"/>
        <v>81255.3</v>
      </c>
      <c r="F47" s="47">
        <v>4806.8000000000029</v>
      </c>
      <c r="G47" s="59">
        <f t="shared" si="2"/>
        <v>86062.1</v>
      </c>
      <c r="H47" s="47"/>
      <c r="I47" s="59">
        <f t="shared" si="3"/>
        <v>86062.1</v>
      </c>
      <c r="J47" s="47"/>
      <c r="K47" s="59">
        <f t="shared" si="4"/>
        <v>86062.1</v>
      </c>
      <c r="L47" s="47"/>
      <c r="M47" s="48">
        <f t="shared" si="5"/>
        <v>86062.1</v>
      </c>
      <c r="N47" s="16">
        <f>D47+F47</f>
        <v>13102.700000000012</v>
      </c>
      <c r="O47" s="49"/>
      <c r="P47" s="10"/>
    </row>
    <row r="48" spans="1:16" s="11" customFormat="1" ht="15.75" x14ac:dyDescent="0.25">
      <c r="A48" s="56" t="s">
        <v>149</v>
      </c>
      <c r="B48" s="26" t="s">
        <v>150</v>
      </c>
      <c r="C48" s="27">
        <f>SUM(C49:C56)</f>
        <v>44655135.253660008</v>
      </c>
      <c r="D48" s="27">
        <f>SUM(D49:D56)-0.1</f>
        <v>1372810.248149999</v>
      </c>
      <c r="E48" s="27">
        <f>C48+D48</f>
        <v>46027945.501810007</v>
      </c>
      <c r="F48" s="27">
        <f>SUM(F49:F56)</f>
        <v>149324.29818999872</v>
      </c>
      <c r="G48" s="27">
        <f t="shared" ref="G48:J48" si="12">SUM(G49:G56)</f>
        <v>46177269.900000006</v>
      </c>
      <c r="H48" s="27">
        <f t="shared" si="12"/>
        <v>529805.80000000168</v>
      </c>
      <c r="I48" s="27">
        <f>SUM(I49:I56)</f>
        <v>46707075.700000003</v>
      </c>
      <c r="J48" s="27">
        <f t="shared" si="12"/>
        <v>153183.60000000091</v>
      </c>
      <c r="K48" s="27">
        <f>SUM(K49:K56)-0.1</f>
        <v>46860259.199999996</v>
      </c>
      <c r="L48" s="27">
        <f>SUM(L49:L56)</f>
        <v>92736.699999999721</v>
      </c>
      <c r="M48" s="27">
        <f>SUM(M49:M56)</f>
        <v>46952995.999999993</v>
      </c>
      <c r="N48" s="27">
        <f>SUM(N49:N56)-0.1</f>
        <v>2297860.64634</v>
      </c>
      <c r="O48" s="49"/>
      <c r="P48" s="10"/>
    </row>
    <row r="49" spans="1:16" ht="17.25" customHeight="1" x14ac:dyDescent="0.25">
      <c r="A49" s="55" t="s">
        <v>151</v>
      </c>
      <c r="B49" s="46" t="s">
        <v>152</v>
      </c>
      <c r="C49" s="14">
        <v>7670051.7613300001</v>
      </c>
      <c r="D49" s="47">
        <v>27508.338669999503</v>
      </c>
      <c r="E49" s="59">
        <f t="shared" si="1"/>
        <v>7697560.0999999996</v>
      </c>
      <c r="F49" s="47">
        <v>3450</v>
      </c>
      <c r="G49" s="59">
        <f t="shared" si="2"/>
        <v>7701010.0999999996</v>
      </c>
      <c r="H49" s="47">
        <v>-6200</v>
      </c>
      <c r="I49" s="59">
        <f t="shared" si="3"/>
        <v>7694810.0999999996</v>
      </c>
      <c r="J49" s="47">
        <v>15293.800000000745</v>
      </c>
      <c r="K49" s="59">
        <f t="shared" si="4"/>
        <v>7710103.9000000004</v>
      </c>
      <c r="L49" s="47"/>
      <c r="M49" s="48">
        <f t="shared" si="5"/>
        <v>7710103.9000000004</v>
      </c>
      <c r="N49" s="16">
        <f>D49+F49+H49+J49</f>
        <v>40052.138670000248</v>
      </c>
      <c r="O49" s="49"/>
      <c r="P49" s="10"/>
    </row>
    <row r="50" spans="1:16" ht="18" customHeight="1" x14ac:dyDescent="0.25">
      <c r="A50" s="55" t="s">
        <v>153</v>
      </c>
      <c r="B50" s="46" t="s">
        <v>154</v>
      </c>
      <c r="C50" s="14">
        <v>29103362.85531</v>
      </c>
      <c r="D50" s="47">
        <v>1046945.1446899995</v>
      </c>
      <c r="E50" s="59">
        <f t="shared" si="1"/>
        <v>30150308</v>
      </c>
      <c r="F50" s="47">
        <v>103370.19999999925</v>
      </c>
      <c r="G50" s="59">
        <f t="shared" si="2"/>
        <v>30253678.199999999</v>
      </c>
      <c r="H50" s="47">
        <v>532104.60000000149</v>
      </c>
      <c r="I50" s="59">
        <f t="shared" si="3"/>
        <v>30785782.800000001</v>
      </c>
      <c r="J50" s="47">
        <v>20600</v>
      </c>
      <c r="K50" s="59">
        <f t="shared" si="4"/>
        <v>30806382.800000001</v>
      </c>
      <c r="L50" s="47">
        <v>56028.199999999255</v>
      </c>
      <c r="M50" s="48">
        <f t="shared" si="5"/>
        <v>30862411</v>
      </c>
      <c r="N50" s="16">
        <f>D50+F50+H50+J50+L50</f>
        <v>1759048.1446899995</v>
      </c>
      <c r="O50" s="49"/>
      <c r="P50" s="10"/>
    </row>
    <row r="51" spans="1:16" ht="19.5" customHeight="1" x14ac:dyDescent="0.25">
      <c r="A51" s="55" t="s">
        <v>155</v>
      </c>
      <c r="B51" s="46" t="s">
        <v>156</v>
      </c>
      <c r="C51" s="14">
        <v>1214501.2</v>
      </c>
      <c r="D51" s="47">
        <v>138316</v>
      </c>
      <c r="E51" s="59">
        <f t="shared" si="1"/>
        <v>1352817.2</v>
      </c>
      <c r="F51" s="47">
        <v>25600</v>
      </c>
      <c r="G51" s="59">
        <f t="shared" si="2"/>
        <v>1378417.2</v>
      </c>
      <c r="H51" s="47">
        <v>-29888.09999999986</v>
      </c>
      <c r="I51" s="59">
        <f t="shared" si="3"/>
        <v>1348529.1</v>
      </c>
      <c r="J51" s="47">
        <v>490</v>
      </c>
      <c r="K51" s="59">
        <f t="shared" si="4"/>
        <v>1349019.1</v>
      </c>
      <c r="L51" s="47"/>
      <c r="M51" s="48">
        <f t="shared" si="5"/>
        <v>1349019.1</v>
      </c>
      <c r="N51" s="16">
        <f>D51+F51+H51+J51</f>
        <v>134517.90000000014</v>
      </c>
      <c r="O51" s="49"/>
      <c r="P51" s="10"/>
    </row>
    <row r="52" spans="1:16" ht="18" customHeight="1" x14ac:dyDescent="0.25">
      <c r="A52" s="55" t="s">
        <v>157</v>
      </c>
      <c r="B52" s="46" t="s">
        <v>158</v>
      </c>
      <c r="C52" s="14">
        <v>4171728.2</v>
      </c>
      <c r="D52" s="47">
        <v>59145</v>
      </c>
      <c r="E52" s="59">
        <f t="shared" si="1"/>
        <v>4230873.2</v>
      </c>
      <c r="F52" s="47">
        <v>9962.8999999994412</v>
      </c>
      <c r="G52" s="59">
        <f t="shared" si="2"/>
        <v>4240836.0999999996</v>
      </c>
      <c r="H52" s="47">
        <v>24080</v>
      </c>
      <c r="I52" s="59">
        <f t="shared" si="3"/>
        <v>4264916.0999999996</v>
      </c>
      <c r="J52" s="47">
        <v>1503.9000000003725</v>
      </c>
      <c r="K52" s="59">
        <f t="shared" si="4"/>
        <v>4266420</v>
      </c>
      <c r="L52" s="47">
        <v>30151.400000000373</v>
      </c>
      <c r="M52" s="48">
        <f t="shared" si="5"/>
        <v>4296571.4000000004</v>
      </c>
      <c r="N52" s="16">
        <f>D52+F52+H52+J52+L52</f>
        <v>124843.20000000019</v>
      </c>
      <c r="O52" s="49"/>
      <c r="P52" s="10"/>
    </row>
    <row r="53" spans="1:16" ht="25.5" x14ac:dyDescent="0.25">
      <c r="A53" s="55" t="s">
        <v>159</v>
      </c>
      <c r="B53" s="46" t="s">
        <v>160</v>
      </c>
      <c r="C53" s="14">
        <v>284775.50180999999</v>
      </c>
      <c r="D53" s="47"/>
      <c r="E53" s="59">
        <f t="shared" si="1"/>
        <v>284775.50180999999</v>
      </c>
      <c r="F53" s="47">
        <v>6621.1981900000246</v>
      </c>
      <c r="G53" s="59">
        <f t="shared" si="2"/>
        <v>291396.7</v>
      </c>
      <c r="H53" s="47">
        <v>9709.2999999999884</v>
      </c>
      <c r="I53" s="59">
        <f t="shared" si="3"/>
        <v>301106</v>
      </c>
      <c r="J53" s="47">
        <v>21159.299999999988</v>
      </c>
      <c r="K53" s="59">
        <f t="shared" si="4"/>
        <v>322265.3</v>
      </c>
      <c r="L53" s="47"/>
      <c r="M53" s="48">
        <f t="shared" si="5"/>
        <v>322265.3</v>
      </c>
      <c r="N53" s="16">
        <f>F53+H53+J53</f>
        <v>37489.798190000001</v>
      </c>
      <c r="O53" s="49"/>
      <c r="P53" s="10"/>
    </row>
    <row r="54" spans="1:16" ht="17.25" customHeight="1" x14ac:dyDescent="0.25">
      <c r="A54" s="55" t="s">
        <v>161</v>
      </c>
      <c r="B54" s="46" t="s">
        <v>162</v>
      </c>
      <c r="C54" s="14">
        <v>191635.36530999999</v>
      </c>
      <c r="D54" s="47">
        <v>87445.634690000006</v>
      </c>
      <c r="E54" s="59">
        <f t="shared" si="1"/>
        <v>279081</v>
      </c>
      <c r="F54" s="47"/>
      <c r="G54" s="59">
        <f t="shared" si="2"/>
        <v>279081</v>
      </c>
      <c r="H54" s="47"/>
      <c r="I54" s="59">
        <f t="shared" si="3"/>
        <v>279081</v>
      </c>
      <c r="J54" s="47">
        <v>8443.2999999999884</v>
      </c>
      <c r="K54" s="59">
        <f t="shared" si="4"/>
        <v>287524.3</v>
      </c>
      <c r="L54" s="47"/>
      <c r="M54" s="48">
        <f t="shared" si="5"/>
        <v>287524.3</v>
      </c>
      <c r="N54" s="16">
        <f>D54+J54</f>
        <v>95888.934689999995</v>
      </c>
      <c r="O54" s="49"/>
      <c r="P54" s="10"/>
    </row>
    <row r="55" spans="1:16" ht="27" customHeight="1" x14ac:dyDescent="0.25">
      <c r="A55" s="55" t="s">
        <v>251</v>
      </c>
      <c r="B55" s="46" t="s">
        <v>250</v>
      </c>
      <c r="C55" s="14"/>
      <c r="D55" s="47"/>
      <c r="E55" s="59"/>
      <c r="F55" s="47"/>
      <c r="G55" s="59"/>
      <c r="H55" s="47"/>
      <c r="I55" s="59"/>
      <c r="J55" s="47">
        <v>80000</v>
      </c>
      <c r="K55" s="59">
        <f t="shared" si="4"/>
        <v>80000</v>
      </c>
      <c r="L55" s="47"/>
      <c r="M55" s="48">
        <f t="shared" si="5"/>
        <v>80000</v>
      </c>
      <c r="N55" s="16">
        <f>J55</f>
        <v>80000</v>
      </c>
      <c r="O55" s="49"/>
      <c r="P55" s="10"/>
    </row>
    <row r="56" spans="1:16" ht="16.5" customHeight="1" x14ac:dyDescent="0.25">
      <c r="A56" s="55" t="s">
        <v>163</v>
      </c>
      <c r="B56" s="46" t="s">
        <v>164</v>
      </c>
      <c r="C56" s="14">
        <v>2019080.3699</v>
      </c>
      <c r="D56" s="47">
        <v>13450.230100000044</v>
      </c>
      <c r="E56" s="59">
        <f t="shared" si="1"/>
        <v>2032530.6</v>
      </c>
      <c r="F56" s="47">
        <v>320</v>
      </c>
      <c r="G56" s="59">
        <f t="shared" si="2"/>
        <v>2032850.6</v>
      </c>
      <c r="H56" s="47"/>
      <c r="I56" s="59">
        <f t="shared" si="3"/>
        <v>2032850.6</v>
      </c>
      <c r="J56" s="47">
        <v>5693.2999999998137</v>
      </c>
      <c r="K56" s="59">
        <f t="shared" si="4"/>
        <v>2038543.9</v>
      </c>
      <c r="L56" s="47">
        <v>6557.1000000000931</v>
      </c>
      <c r="M56" s="48">
        <f t="shared" si="5"/>
        <v>2045101</v>
      </c>
      <c r="N56" s="16">
        <f>D56+F56+J56+L56</f>
        <v>26020.630099999951</v>
      </c>
      <c r="O56" s="49"/>
      <c r="P56" s="10"/>
    </row>
    <row r="57" spans="1:16" s="11" customFormat="1" ht="21" customHeight="1" x14ac:dyDescent="0.25">
      <c r="A57" s="56" t="s">
        <v>165</v>
      </c>
      <c r="B57" s="26" t="s">
        <v>166</v>
      </c>
      <c r="C57" s="27">
        <f>SUM(C58:C59)</f>
        <v>2954566.8022599998</v>
      </c>
      <c r="D57" s="27">
        <f t="shared" ref="D57:N57" si="13">SUM(D58:D59)</f>
        <v>73999.997740000021</v>
      </c>
      <c r="E57" s="27">
        <f t="shared" si="13"/>
        <v>3028566.8</v>
      </c>
      <c r="F57" s="27">
        <f t="shared" si="13"/>
        <v>66842.200000000186</v>
      </c>
      <c r="G57" s="27">
        <f t="shared" si="13"/>
        <v>3095409</v>
      </c>
      <c r="H57" s="27">
        <f t="shared" si="13"/>
        <v>58098.899999999907</v>
      </c>
      <c r="I57" s="27">
        <f t="shared" si="13"/>
        <v>3153507.9</v>
      </c>
      <c r="J57" s="27">
        <f t="shared" si="13"/>
        <v>50160</v>
      </c>
      <c r="K57" s="27">
        <f t="shared" si="13"/>
        <v>3203667.9</v>
      </c>
      <c r="L57" s="27">
        <f t="shared" si="13"/>
        <v>6469.1999999997206</v>
      </c>
      <c r="M57" s="27">
        <f t="shared" si="13"/>
        <v>3210137.0999999996</v>
      </c>
      <c r="N57" s="27">
        <f t="shared" si="13"/>
        <v>255570.29773999983</v>
      </c>
      <c r="O57" s="49"/>
      <c r="P57" s="10"/>
    </row>
    <row r="58" spans="1:16" ht="18" customHeight="1" x14ac:dyDescent="0.25">
      <c r="A58" s="55" t="s">
        <v>167</v>
      </c>
      <c r="B58" s="46" t="s">
        <v>168</v>
      </c>
      <c r="C58" s="14">
        <v>2851436.00226</v>
      </c>
      <c r="D58" s="47">
        <v>73999.997740000021</v>
      </c>
      <c r="E58" s="59">
        <f t="shared" si="1"/>
        <v>2925436</v>
      </c>
      <c r="F58" s="47">
        <v>66842.200000000186</v>
      </c>
      <c r="G58" s="59">
        <f t="shared" si="2"/>
        <v>2992278.2</v>
      </c>
      <c r="H58" s="47">
        <v>58098.899999999907</v>
      </c>
      <c r="I58" s="59">
        <f t="shared" si="3"/>
        <v>3050377.1</v>
      </c>
      <c r="J58" s="47">
        <v>50160</v>
      </c>
      <c r="K58" s="59">
        <f t="shared" si="4"/>
        <v>3100537.1</v>
      </c>
      <c r="L58" s="47">
        <v>6469.1999999997206</v>
      </c>
      <c r="M58" s="48">
        <f t="shared" si="5"/>
        <v>3107006.3</v>
      </c>
      <c r="N58" s="16">
        <f>D58+F58+H58+J58+L58</f>
        <v>255570.29773999983</v>
      </c>
      <c r="O58" s="49"/>
      <c r="P58" s="10"/>
    </row>
    <row r="59" spans="1:16" ht="18.75" customHeight="1" x14ac:dyDescent="0.25">
      <c r="A59" s="55" t="s">
        <v>169</v>
      </c>
      <c r="B59" s="46" t="s">
        <v>170</v>
      </c>
      <c r="C59" s="14">
        <v>103130.8</v>
      </c>
      <c r="D59" s="47"/>
      <c r="E59" s="59">
        <f t="shared" si="1"/>
        <v>103130.8</v>
      </c>
      <c r="F59" s="47"/>
      <c r="G59" s="59">
        <f t="shared" si="2"/>
        <v>103130.8</v>
      </c>
      <c r="H59" s="47"/>
      <c r="I59" s="59">
        <f t="shared" si="3"/>
        <v>103130.8</v>
      </c>
      <c r="J59" s="47"/>
      <c r="K59" s="59">
        <f t="shared" si="4"/>
        <v>103130.8</v>
      </c>
      <c r="L59" s="47"/>
      <c r="M59" s="48">
        <f t="shared" si="5"/>
        <v>103130.8</v>
      </c>
      <c r="N59" s="16"/>
      <c r="O59" s="49"/>
      <c r="P59" s="10"/>
    </row>
    <row r="60" spans="1:16" s="11" customFormat="1" ht="20.25" customHeight="1" x14ac:dyDescent="0.25">
      <c r="A60" s="56" t="s">
        <v>171</v>
      </c>
      <c r="B60" s="26" t="s">
        <v>172</v>
      </c>
      <c r="C60" s="27">
        <f>SUM(C61:C67)</f>
        <v>15308338.068270002</v>
      </c>
      <c r="D60" s="27">
        <f t="shared" ref="D60:E60" si="14">SUM(D61:D67)</f>
        <v>406956.83173000044</v>
      </c>
      <c r="E60" s="27">
        <f t="shared" si="14"/>
        <v>15715294.900000002</v>
      </c>
      <c r="F60" s="27">
        <f>SUM(F61:F67)+0.1</f>
        <v>209832.1</v>
      </c>
      <c r="G60" s="27">
        <f t="shared" ref="G60" si="15">SUM(G61:G67)+0.1</f>
        <v>15925127.000000002</v>
      </c>
      <c r="H60" s="27">
        <f>SUM(H61:H67)</f>
        <v>404848.49999999988</v>
      </c>
      <c r="I60" s="27">
        <f t="shared" ref="I60:M60" si="16">SUM(I61:I67)</f>
        <v>16329975.4</v>
      </c>
      <c r="J60" s="27">
        <f t="shared" si="16"/>
        <v>320043.80000000016</v>
      </c>
      <c r="K60" s="27">
        <f>SUM(K61:K67)-0.1</f>
        <v>16650019.100000001</v>
      </c>
      <c r="L60" s="27">
        <f t="shared" si="16"/>
        <v>282692.30000000028</v>
      </c>
      <c r="M60" s="27">
        <f t="shared" si="16"/>
        <v>16932711.5</v>
      </c>
      <c r="N60" s="27">
        <f>SUM(N61:N67)-0.1</f>
        <v>1624373.3317300007</v>
      </c>
      <c r="O60" s="49"/>
      <c r="P60" s="10"/>
    </row>
    <row r="61" spans="1:16" ht="18.75" customHeight="1" x14ac:dyDescent="0.25">
      <c r="A61" s="55" t="s">
        <v>173</v>
      </c>
      <c r="B61" s="46" t="s">
        <v>174</v>
      </c>
      <c r="C61" s="14">
        <v>7584526.0052300002</v>
      </c>
      <c r="D61" s="47">
        <v>80405.494769999757</v>
      </c>
      <c r="E61" s="59">
        <f t="shared" si="1"/>
        <v>7664931.5</v>
      </c>
      <c r="F61" s="47">
        <v>37354.900000000373</v>
      </c>
      <c r="G61" s="59">
        <f t="shared" si="2"/>
        <v>7702286.4000000004</v>
      </c>
      <c r="H61" s="47">
        <v>356788.29999999981</v>
      </c>
      <c r="I61" s="59">
        <f t="shared" si="3"/>
        <v>8059074.7000000002</v>
      </c>
      <c r="J61" s="47">
        <v>53158.200000000186</v>
      </c>
      <c r="K61" s="59">
        <f t="shared" si="4"/>
        <v>8112232.9000000004</v>
      </c>
      <c r="L61" s="47">
        <v>9052.2999999998137</v>
      </c>
      <c r="M61" s="48">
        <f t="shared" si="5"/>
        <v>8121285.2000000002</v>
      </c>
      <c r="N61" s="16">
        <f>D61+F61+H61+J61+L61</f>
        <v>536759.19476999994</v>
      </c>
      <c r="O61" s="49"/>
      <c r="P61" s="10"/>
    </row>
    <row r="62" spans="1:16" ht="21" customHeight="1" x14ac:dyDescent="0.25">
      <c r="A62" s="55" t="s">
        <v>175</v>
      </c>
      <c r="B62" s="46" t="s">
        <v>176</v>
      </c>
      <c r="C62" s="14">
        <v>1695290.1067900001</v>
      </c>
      <c r="D62" s="47">
        <v>2975.993209999986</v>
      </c>
      <c r="E62" s="59">
        <f t="shared" si="1"/>
        <v>1698266.1</v>
      </c>
      <c r="F62" s="47">
        <v>200000</v>
      </c>
      <c r="G62" s="59">
        <f t="shared" si="2"/>
        <v>1898266.1</v>
      </c>
      <c r="H62" s="47">
        <v>9254.1999999999534</v>
      </c>
      <c r="I62" s="59">
        <f t="shared" si="3"/>
        <v>1907520.3</v>
      </c>
      <c r="J62" s="47">
        <v>6786.3999999999069</v>
      </c>
      <c r="K62" s="59">
        <f t="shared" si="4"/>
        <v>1914306.7</v>
      </c>
      <c r="L62" s="47">
        <v>3064.6000000000931</v>
      </c>
      <c r="M62" s="48">
        <f t="shared" si="5"/>
        <v>1917371.3</v>
      </c>
      <c r="N62" s="16">
        <f>D62+F62+H62+J62+L62</f>
        <v>222081.19320999994</v>
      </c>
      <c r="O62" s="49"/>
      <c r="P62" s="10"/>
    </row>
    <row r="63" spans="1:16" ht="17.25" customHeight="1" x14ac:dyDescent="0.25">
      <c r="A63" s="55" t="s">
        <v>177</v>
      </c>
      <c r="B63" s="46" t="s">
        <v>178</v>
      </c>
      <c r="C63" s="14">
        <v>572084.62199999997</v>
      </c>
      <c r="D63" s="47">
        <v>451.17800000007264</v>
      </c>
      <c r="E63" s="59">
        <f t="shared" si="1"/>
        <v>572535.80000000005</v>
      </c>
      <c r="F63" s="47"/>
      <c r="G63" s="59">
        <f t="shared" si="2"/>
        <v>572535.80000000005</v>
      </c>
      <c r="H63" s="47">
        <v>-266.20000000006985</v>
      </c>
      <c r="I63" s="59">
        <f t="shared" si="3"/>
        <v>572269.6</v>
      </c>
      <c r="J63" s="47">
        <v>-1177.7999999999302</v>
      </c>
      <c r="K63" s="59">
        <f t="shared" si="4"/>
        <v>571091.80000000005</v>
      </c>
      <c r="L63" s="47"/>
      <c r="M63" s="48">
        <f t="shared" si="5"/>
        <v>571091.80000000005</v>
      </c>
      <c r="N63" s="16">
        <f>D63+H63+J63</f>
        <v>-992.82199999992736</v>
      </c>
      <c r="O63" s="49"/>
      <c r="P63" s="10"/>
    </row>
    <row r="64" spans="1:16" ht="17.25" customHeight="1" x14ac:dyDescent="0.25">
      <c r="A64" s="55" t="s">
        <v>179</v>
      </c>
      <c r="B64" s="46" t="s">
        <v>180</v>
      </c>
      <c r="C64" s="14">
        <v>124704</v>
      </c>
      <c r="D64" s="47"/>
      <c r="E64" s="59">
        <f t="shared" si="1"/>
        <v>124704</v>
      </c>
      <c r="F64" s="47"/>
      <c r="G64" s="59">
        <f t="shared" si="2"/>
        <v>124704</v>
      </c>
      <c r="H64" s="47"/>
      <c r="I64" s="59">
        <f t="shared" si="3"/>
        <v>124704</v>
      </c>
      <c r="J64" s="47"/>
      <c r="K64" s="59">
        <f t="shared" si="4"/>
        <v>124704</v>
      </c>
      <c r="L64" s="47"/>
      <c r="M64" s="48">
        <f t="shared" si="5"/>
        <v>124704</v>
      </c>
      <c r="N64" s="16"/>
      <c r="O64" s="49"/>
      <c r="P64" s="10"/>
    </row>
    <row r="65" spans="1:16" ht="25.5" x14ac:dyDescent="0.25">
      <c r="A65" s="55" t="s">
        <v>181</v>
      </c>
      <c r="B65" s="46" t="s">
        <v>182</v>
      </c>
      <c r="C65" s="14">
        <v>282072.90000000002</v>
      </c>
      <c r="D65" s="47"/>
      <c r="E65" s="59">
        <f t="shared" si="1"/>
        <v>282072.90000000002</v>
      </c>
      <c r="F65" s="47"/>
      <c r="G65" s="59">
        <f t="shared" si="2"/>
        <v>282072.90000000002</v>
      </c>
      <c r="H65" s="47"/>
      <c r="I65" s="59">
        <f t="shared" si="3"/>
        <v>282072.90000000002</v>
      </c>
      <c r="J65" s="47"/>
      <c r="K65" s="59">
        <f t="shared" si="4"/>
        <v>282072.90000000002</v>
      </c>
      <c r="L65" s="47"/>
      <c r="M65" s="48">
        <f t="shared" si="5"/>
        <v>282072.90000000002</v>
      </c>
      <c r="N65" s="16"/>
      <c r="O65" s="49"/>
      <c r="P65" s="10"/>
    </row>
    <row r="66" spans="1:16" ht="17.25" customHeight="1" x14ac:dyDescent="0.25">
      <c r="A66" s="55" t="s">
        <v>183</v>
      </c>
      <c r="B66" s="46" t="s">
        <v>184</v>
      </c>
      <c r="C66" s="14">
        <v>9735.9</v>
      </c>
      <c r="D66" s="47"/>
      <c r="E66" s="59">
        <f t="shared" si="1"/>
        <v>9735.9</v>
      </c>
      <c r="F66" s="47"/>
      <c r="G66" s="59">
        <f t="shared" si="2"/>
        <v>9735.9</v>
      </c>
      <c r="H66" s="47"/>
      <c r="I66" s="59">
        <f t="shared" si="3"/>
        <v>9735.9</v>
      </c>
      <c r="J66" s="47"/>
      <c r="K66" s="59">
        <f t="shared" si="4"/>
        <v>9735.9</v>
      </c>
      <c r="L66" s="47"/>
      <c r="M66" s="48">
        <f t="shared" si="5"/>
        <v>9735.9</v>
      </c>
      <c r="N66" s="16"/>
      <c r="O66" s="49"/>
      <c r="P66" s="10"/>
    </row>
    <row r="67" spans="1:16" ht="18.75" customHeight="1" x14ac:dyDescent="0.25">
      <c r="A67" s="55" t="s">
        <v>185</v>
      </c>
      <c r="B67" s="46" t="s">
        <v>186</v>
      </c>
      <c r="C67" s="14">
        <v>5039924.5342499996</v>
      </c>
      <c r="D67" s="47">
        <v>323124.16575000063</v>
      </c>
      <c r="E67" s="59">
        <f t="shared" si="1"/>
        <v>5363048.7</v>
      </c>
      <c r="F67" s="47">
        <v>-27522.900000000373</v>
      </c>
      <c r="G67" s="59">
        <f t="shared" si="2"/>
        <v>5335525.8</v>
      </c>
      <c r="H67" s="47">
        <v>39072.200000000186</v>
      </c>
      <c r="I67" s="59">
        <f t="shared" si="3"/>
        <v>5374598</v>
      </c>
      <c r="J67" s="47">
        <v>261277</v>
      </c>
      <c r="K67" s="59">
        <f t="shared" si="4"/>
        <v>5635875</v>
      </c>
      <c r="L67" s="47">
        <v>270575.40000000037</v>
      </c>
      <c r="M67" s="48">
        <f t="shared" si="5"/>
        <v>5906450.4000000004</v>
      </c>
      <c r="N67" s="16">
        <f>D67+F67+H67+J67+L67</f>
        <v>866525.86575000081</v>
      </c>
      <c r="O67" s="49"/>
      <c r="P67" s="10"/>
    </row>
    <row r="68" spans="1:16" s="11" customFormat="1" ht="24" customHeight="1" x14ac:dyDescent="0.25">
      <c r="A68" s="56" t="s">
        <v>187</v>
      </c>
      <c r="B68" s="26" t="s">
        <v>188</v>
      </c>
      <c r="C68" s="27">
        <f>SUM(C69:C73)</f>
        <v>41296182.194760002</v>
      </c>
      <c r="D68" s="27">
        <f t="shared" ref="D68:E68" si="17">SUM(D69:D73)</f>
        <v>565947.80524000013</v>
      </c>
      <c r="E68" s="27">
        <f t="shared" si="17"/>
        <v>41862130</v>
      </c>
      <c r="F68" s="27">
        <f>SUM(F69:F73)-0.1</f>
        <v>1279894.6000000001</v>
      </c>
      <c r="G68" s="27">
        <f t="shared" ref="G68" si="18">SUM(G69:G73)-0.1</f>
        <v>43142024.600000001</v>
      </c>
      <c r="H68" s="27">
        <f>SUM(H69:H73)</f>
        <v>92524</v>
      </c>
      <c r="I68" s="27">
        <f>SUM(I69:I73)-0.1</f>
        <v>43234548.599999994</v>
      </c>
      <c r="J68" s="27">
        <f t="shared" ref="J68:L68" si="19">SUM(J69:J73)</f>
        <v>351268.80000000214</v>
      </c>
      <c r="K68" s="27">
        <f t="shared" si="19"/>
        <v>43585817.500000007</v>
      </c>
      <c r="L68" s="27">
        <f t="shared" si="19"/>
        <v>-56104.599999999162</v>
      </c>
      <c r="M68" s="27">
        <f>SUM(M69:M73)-0.1</f>
        <v>43529712.799999997</v>
      </c>
      <c r="N68" s="27">
        <f>SUM(N69:N73)</f>
        <v>2233530.7052400033</v>
      </c>
      <c r="O68" s="49"/>
      <c r="P68" s="10"/>
    </row>
    <row r="69" spans="1:16" ht="19.5" customHeight="1" x14ac:dyDescent="0.25">
      <c r="A69" s="55" t="s">
        <v>189</v>
      </c>
      <c r="B69" s="46" t="s">
        <v>190</v>
      </c>
      <c r="C69" s="14">
        <v>208716.9</v>
      </c>
      <c r="D69" s="47"/>
      <c r="E69" s="59">
        <f t="shared" si="1"/>
        <v>208716.9</v>
      </c>
      <c r="F69" s="47"/>
      <c r="G69" s="59">
        <f t="shared" si="2"/>
        <v>208716.9</v>
      </c>
      <c r="H69" s="47"/>
      <c r="I69" s="59">
        <f t="shared" si="3"/>
        <v>208716.9</v>
      </c>
      <c r="J69" s="47"/>
      <c r="K69" s="59">
        <f t="shared" si="4"/>
        <v>208716.9</v>
      </c>
      <c r="L69" s="47"/>
      <c r="M69" s="48">
        <f t="shared" si="5"/>
        <v>208716.9</v>
      </c>
      <c r="N69" s="16"/>
      <c r="O69" s="49"/>
      <c r="P69" s="10"/>
    </row>
    <row r="70" spans="1:16" ht="20.25" customHeight="1" x14ac:dyDescent="0.25">
      <c r="A70" s="55" t="s">
        <v>191</v>
      </c>
      <c r="B70" s="46" t="s">
        <v>192</v>
      </c>
      <c r="C70" s="14">
        <v>8577663.17141</v>
      </c>
      <c r="D70" s="47">
        <v>38320.928589999676</v>
      </c>
      <c r="E70" s="59">
        <f t="shared" si="1"/>
        <v>8615984.0999999996</v>
      </c>
      <c r="F70" s="47"/>
      <c r="G70" s="59">
        <f t="shared" si="2"/>
        <v>8615984.0999999996</v>
      </c>
      <c r="H70" s="47">
        <v>-13022.699999999255</v>
      </c>
      <c r="I70" s="59">
        <f t="shared" si="3"/>
        <v>8602961.4000000004</v>
      </c>
      <c r="J70" s="47">
        <v>8503.4000000003725</v>
      </c>
      <c r="K70" s="59">
        <f t="shared" si="4"/>
        <v>8611464.8000000007</v>
      </c>
      <c r="L70" s="47"/>
      <c r="M70" s="48">
        <f t="shared" si="5"/>
        <v>8611464.8000000007</v>
      </c>
      <c r="N70" s="16">
        <f>D70+H70+J70</f>
        <v>33801.628590000793</v>
      </c>
      <c r="O70" s="49"/>
      <c r="P70" s="10"/>
    </row>
    <row r="71" spans="1:16" ht="20.25" customHeight="1" x14ac:dyDescent="0.25">
      <c r="A71" s="55" t="s">
        <v>193</v>
      </c>
      <c r="B71" s="46" t="s">
        <v>194</v>
      </c>
      <c r="C71" s="14">
        <v>23906200.976659998</v>
      </c>
      <c r="D71" s="47">
        <v>156511.92334000021</v>
      </c>
      <c r="E71" s="59">
        <f t="shared" si="1"/>
        <v>24062712.899999999</v>
      </c>
      <c r="F71" s="47"/>
      <c r="G71" s="59">
        <f t="shared" si="2"/>
        <v>24062712.899999999</v>
      </c>
      <c r="H71" s="47">
        <v>77602.5</v>
      </c>
      <c r="I71" s="59">
        <f t="shared" si="3"/>
        <v>24140315.399999999</v>
      </c>
      <c r="J71" s="47">
        <v>234725.60000000149</v>
      </c>
      <c r="K71" s="59">
        <f t="shared" si="4"/>
        <v>24375041</v>
      </c>
      <c r="L71" s="47">
        <v>-25461.199999999255</v>
      </c>
      <c r="M71" s="48">
        <f t="shared" si="5"/>
        <v>24349579.800000001</v>
      </c>
      <c r="N71" s="16">
        <f>D71+H71+J71+L71</f>
        <v>443378.82334000245</v>
      </c>
      <c r="O71" s="49"/>
      <c r="P71" s="10"/>
    </row>
    <row r="72" spans="1:16" ht="20.25" customHeight="1" x14ac:dyDescent="0.25">
      <c r="A72" s="55" t="s">
        <v>195</v>
      </c>
      <c r="B72" s="46" t="s">
        <v>196</v>
      </c>
      <c r="C72" s="14">
        <v>6464919.67141</v>
      </c>
      <c r="D72" s="47">
        <v>161814.82859000005</v>
      </c>
      <c r="E72" s="59">
        <f t="shared" si="1"/>
        <v>6626734.5</v>
      </c>
      <c r="F72" s="47">
        <v>1272394.7000000002</v>
      </c>
      <c r="G72" s="59">
        <f t="shared" si="2"/>
        <v>7899129.2000000002</v>
      </c>
      <c r="H72" s="47">
        <v>21362.399999999441</v>
      </c>
      <c r="I72" s="59">
        <f t="shared" si="3"/>
        <v>7920491.5999999996</v>
      </c>
      <c r="J72" s="47"/>
      <c r="K72" s="59">
        <f t="shared" si="4"/>
        <v>7920491.5999999996</v>
      </c>
      <c r="L72" s="47">
        <v>-5794.7999999998137</v>
      </c>
      <c r="M72" s="48">
        <f t="shared" si="5"/>
        <v>7914696.7999999998</v>
      </c>
      <c r="N72" s="16">
        <f>D72+F72+H72+L72</f>
        <v>1449777.1285899999</v>
      </c>
      <c r="O72" s="49"/>
      <c r="P72" s="10"/>
    </row>
    <row r="73" spans="1:16" ht="18" customHeight="1" x14ac:dyDescent="0.25">
      <c r="A73" s="55" t="s">
        <v>197</v>
      </c>
      <c r="B73" s="46" t="s">
        <v>198</v>
      </c>
      <c r="C73" s="14">
        <v>2138681.4752799999</v>
      </c>
      <c r="D73" s="47">
        <v>209300.1247200002</v>
      </c>
      <c r="E73" s="59">
        <f t="shared" si="1"/>
        <v>2347981.6</v>
      </c>
      <c r="F73" s="47">
        <v>7500</v>
      </c>
      <c r="G73" s="59">
        <f t="shared" si="2"/>
        <v>2355481.6000000001</v>
      </c>
      <c r="H73" s="47">
        <v>6581.7999999998137</v>
      </c>
      <c r="I73" s="59">
        <f t="shared" si="3"/>
        <v>2362063.4</v>
      </c>
      <c r="J73" s="47">
        <v>108039.80000000028</v>
      </c>
      <c r="K73" s="59">
        <f t="shared" ref="K73:K88" si="20">I73+J73</f>
        <v>2470103.2000000002</v>
      </c>
      <c r="L73" s="47">
        <v>-24848.600000000093</v>
      </c>
      <c r="M73" s="48">
        <f t="shared" ref="M73:M88" si="21">K73+L73</f>
        <v>2445254.6</v>
      </c>
      <c r="N73" s="16">
        <f>D73+F73+H73+J73+L73</f>
        <v>306573.1247200002</v>
      </c>
      <c r="O73" s="49"/>
      <c r="P73" s="10"/>
    </row>
    <row r="74" spans="1:16" s="11" customFormat="1" ht="18.75" customHeight="1" x14ac:dyDescent="0.25">
      <c r="A74" s="56" t="s">
        <v>199</v>
      </c>
      <c r="B74" s="26" t="s">
        <v>200</v>
      </c>
      <c r="C74" s="27">
        <f>SUM(C75:C78)</f>
        <v>2381367.8898999998</v>
      </c>
      <c r="D74" s="27">
        <f t="shared" ref="D74:J74" si="22">SUM(D75:D78)</f>
        <v>124435.31010000006</v>
      </c>
      <c r="E74" s="27">
        <f t="shared" si="22"/>
        <v>2505803.2000000002</v>
      </c>
      <c r="F74" s="27">
        <f t="shared" si="22"/>
        <v>4500</v>
      </c>
      <c r="G74" s="27">
        <f t="shared" si="22"/>
        <v>2510303.2000000002</v>
      </c>
      <c r="H74" s="27">
        <f t="shared" si="22"/>
        <v>216151.7</v>
      </c>
      <c r="I74" s="27">
        <f t="shared" si="22"/>
        <v>2726454.9000000004</v>
      </c>
      <c r="J74" s="27">
        <f t="shared" si="22"/>
        <v>83117.099999999977</v>
      </c>
      <c r="K74" s="27">
        <f>SUM(K75:K78)-0.1</f>
        <v>2809571.9</v>
      </c>
      <c r="L74" s="27"/>
      <c r="M74" s="27">
        <f t="shared" ref="M74" si="23">SUM(M75:M78)-0.1</f>
        <v>2809571.9</v>
      </c>
      <c r="N74" s="27">
        <f>SUM(N75:N78)-0.1</f>
        <v>428204.01010000007</v>
      </c>
      <c r="O74" s="49"/>
      <c r="P74" s="10"/>
    </row>
    <row r="75" spans="1:16" ht="20.25" customHeight="1" x14ac:dyDescent="0.25">
      <c r="A75" s="55" t="s">
        <v>201</v>
      </c>
      <c r="B75" s="46" t="s">
        <v>202</v>
      </c>
      <c r="C75" s="14">
        <v>81405.399999999994</v>
      </c>
      <c r="D75" s="47">
        <v>60000</v>
      </c>
      <c r="E75" s="59">
        <f t="shared" ref="E75:E88" si="24">C75+D75</f>
        <v>141405.4</v>
      </c>
      <c r="F75" s="47"/>
      <c r="G75" s="59">
        <f t="shared" ref="G75:G88" si="25">E75+F75</f>
        <v>141405.4</v>
      </c>
      <c r="H75" s="47">
        <v>9987.7000000000116</v>
      </c>
      <c r="I75" s="59">
        <f t="shared" ref="I75:I88" si="26">G75+H75</f>
        <v>151393.1</v>
      </c>
      <c r="J75" s="47"/>
      <c r="K75" s="59">
        <f t="shared" si="20"/>
        <v>151393.1</v>
      </c>
      <c r="L75" s="47"/>
      <c r="M75" s="48">
        <f t="shared" si="21"/>
        <v>151393.1</v>
      </c>
      <c r="N75" s="16">
        <f>D75+H75</f>
        <v>69987.700000000012</v>
      </c>
      <c r="O75" s="49"/>
      <c r="P75" s="10"/>
    </row>
    <row r="76" spans="1:16" ht="19.5" customHeight="1" x14ac:dyDescent="0.25">
      <c r="A76" s="55" t="s">
        <v>203</v>
      </c>
      <c r="B76" s="46" t="s">
        <v>204</v>
      </c>
      <c r="C76" s="14">
        <v>523261.90224999998</v>
      </c>
      <c r="D76" s="47">
        <v>55956.197749999992</v>
      </c>
      <c r="E76" s="59">
        <f t="shared" si="24"/>
        <v>579218.1</v>
      </c>
      <c r="F76" s="47">
        <v>4500</v>
      </c>
      <c r="G76" s="59">
        <f t="shared" si="25"/>
        <v>583718.1</v>
      </c>
      <c r="H76" s="47">
        <v>108804</v>
      </c>
      <c r="I76" s="59">
        <f t="shared" si="26"/>
        <v>692522.1</v>
      </c>
      <c r="J76" s="47">
        <v>43017.099999999977</v>
      </c>
      <c r="K76" s="59">
        <f t="shared" si="20"/>
        <v>735539.19999999995</v>
      </c>
      <c r="L76" s="47"/>
      <c r="M76" s="48">
        <f t="shared" si="21"/>
        <v>735539.19999999995</v>
      </c>
      <c r="N76" s="16">
        <f>D76+F76+H76+J76</f>
        <v>212277.29774999997</v>
      </c>
      <c r="O76" s="49"/>
      <c r="P76" s="10"/>
    </row>
    <row r="77" spans="1:16" ht="19.5" customHeight="1" x14ac:dyDescent="0.25">
      <c r="A77" s="55" t="s">
        <v>205</v>
      </c>
      <c r="B77" s="46" t="s">
        <v>206</v>
      </c>
      <c r="C77" s="14">
        <v>1747526.8876499999</v>
      </c>
      <c r="D77" s="47">
        <v>8479.1123500000685</v>
      </c>
      <c r="E77" s="59">
        <f t="shared" si="24"/>
        <v>1756006</v>
      </c>
      <c r="F77" s="47"/>
      <c r="G77" s="59">
        <f t="shared" si="25"/>
        <v>1756006</v>
      </c>
      <c r="H77" s="47">
        <v>97360</v>
      </c>
      <c r="I77" s="59">
        <f t="shared" si="26"/>
        <v>1853366</v>
      </c>
      <c r="J77" s="47">
        <v>40100</v>
      </c>
      <c r="K77" s="59">
        <f t="shared" si="20"/>
        <v>1893466</v>
      </c>
      <c r="L77" s="47"/>
      <c r="M77" s="48">
        <f t="shared" si="21"/>
        <v>1893466</v>
      </c>
      <c r="N77" s="16">
        <f>D77+H77+J77</f>
        <v>145939.11235000007</v>
      </c>
      <c r="O77" s="49"/>
      <c r="P77" s="10"/>
    </row>
    <row r="78" spans="1:16" ht="27.75" customHeight="1" x14ac:dyDescent="0.25">
      <c r="A78" s="55" t="s">
        <v>207</v>
      </c>
      <c r="B78" s="46" t="s">
        <v>208</v>
      </c>
      <c r="C78" s="14">
        <v>29173.7</v>
      </c>
      <c r="D78" s="47"/>
      <c r="E78" s="59">
        <f t="shared" si="24"/>
        <v>29173.7</v>
      </c>
      <c r="F78" s="47"/>
      <c r="G78" s="59">
        <f t="shared" si="25"/>
        <v>29173.7</v>
      </c>
      <c r="H78" s="47"/>
      <c r="I78" s="59">
        <f t="shared" si="26"/>
        <v>29173.7</v>
      </c>
      <c r="J78" s="47"/>
      <c r="K78" s="59">
        <f t="shared" si="20"/>
        <v>29173.7</v>
      </c>
      <c r="L78" s="47"/>
      <c r="M78" s="48">
        <f t="shared" si="21"/>
        <v>29173.7</v>
      </c>
      <c r="N78" s="16"/>
      <c r="O78" s="49"/>
      <c r="P78" s="10"/>
    </row>
    <row r="79" spans="1:16" s="11" customFormat="1" ht="21" customHeight="1" x14ac:dyDescent="0.25">
      <c r="A79" s="56" t="s">
        <v>209</v>
      </c>
      <c r="B79" s="26" t="s">
        <v>210</v>
      </c>
      <c r="C79" s="27">
        <f t="shared" ref="C79:M79" si="27">SUM(C80:C82)</f>
        <v>197097.8</v>
      </c>
      <c r="D79" s="27"/>
      <c r="E79" s="27">
        <f t="shared" si="27"/>
        <v>197097.8</v>
      </c>
      <c r="F79" s="27"/>
      <c r="G79" s="27">
        <f>SUM(G80:G82)</f>
        <v>197097.8</v>
      </c>
      <c r="H79" s="27">
        <f t="shared" si="27"/>
        <v>9691.5000000000109</v>
      </c>
      <c r="I79" s="27">
        <f t="shared" si="27"/>
        <v>206789.3</v>
      </c>
      <c r="J79" s="27">
        <f t="shared" si="27"/>
        <v>21698.6</v>
      </c>
      <c r="K79" s="27">
        <f t="shared" si="27"/>
        <v>228487.90000000002</v>
      </c>
      <c r="L79" s="27"/>
      <c r="M79" s="27">
        <f t="shared" si="27"/>
        <v>228487.90000000002</v>
      </c>
      <c r="N79" s="27">
        <f>N80+N81+N82</f>
        <v>31390.100000000009</v>
      </c>
      <c r="O79" s="49"/>
      <c r="P79" s="10"/>
    </row>
    <row r="80" spans="1:16" ht="18.75" customHeight="1" x14ac:dyDescent="0.25">
      <c r="A80" s="55" t="s">
        <v>211</v>
      </c>
      <c r="B80" s="46" t="s">
        <v>212</v>
      </c>
      <c r="C80" s="51">
        <v>55274.400000000001</v>
      </c>
      <c r="D80" s="47"/>
      <c r="E80" s="59">
        <f t="shared" si="24"/>
        <v>55274.400000000001</v>
      </c>
      <c r="F80" s="47"/>
      <c r="G80" s="59">
        <f t="shared" si="25"/>
        <v>55274.400000000001</v>
      </c>
      <c r="H80" s="47"/>
      <c r="I80" s="59">
        <f t="shared" si="26"/>
        <v>55274.400000000001</v>
      </c>
      <c r="J80" s="47">
        <v>19999.999999999993</v>
      </c>
      <c r="K80" s="59">
        <f t="shared" si="20"/>
        <v>75274.399999999994</v>
      </c>
      <c r="L80" s="47"/>
      <c r="M80" s="48">
        <f t="shared" si="21"/>
        <v>75274.399999999994</v>
      </c>
      <c r="N80" s="16">
        <f>J80</f>
        <v>19999.999999999993</v>
      </c>
      <c r="O80" s="49"/>
      <c r="P80" s="10"/>
    </row>
    <row r="81" spans="1:16" ht="21" customHeight="1" x14ac:dyDescent="0.25">
      <c r="A81" s="55" t="s">
        <v>213</v>
      </c>
      <c r="B81" s="46" t="s">
        <v>214</v>
      </c>
      <c r="C81" s="51">
        <v>20355</v>
      </c>
      <c r="D81" s="47"/>
      <c r="E81" s="59">
        <f t="shared" si="24"/>
        <v>20355</v>
      </c>
      <c r="F81" s="47"/>
      <c r="G81" s="59">
        <f t="shared" si="25"/>
        <v>20355</v>
      </c>
      <c r="H81" s="47">
        <v>1227.2999999999993</v>
      </c>
      <c r="I81" s="59">
        <f t="shared" si="26"/>
        <v>21582.3</v>
      </c>
      <c r="J81" s="47"/>
      <c r="K81" s="59">
        <f t="shared" si="20"/>
        <v>21582.3</v>
      </c>
      <c r="L81" s="47"/>
      <c r="M81" s="48">
        <f t="shared" si="21"/>
        <v>21582.3</v>
      </c>
      <c r="N81" s="16">
        <f>H81</f>
        <v>1227.2999999999993</v>
      </c>
      <c r="O81" s="49"/>
      <c r="P81" s="10"/>
    </row>
    <row r="82" spans="1:16" ht="25.5" x14ac:dyDescent="0.25">
      <c r="A82" s="55" t="s">
        <v>215</v>
      </c>
      <c r="B82" s="46" t="s">
        <v>216</v>
      </c>
      <c r="C82" s="14">
        <v>121468.4</v>
      </c>
      <c r="D82" s="47"/>
      <c r="E82" s="59">
        <f t="shared" si="24"/>
        <v>121468.4</v>
      </c>
      <c r="F82" s="47"/>
      <c r="G82" s="59">
        <f t="shared" si="25"/>
        <v>121468.4</v>
      </c>
      <c r="H82" s="47">
        <v>8464.2000000000116</v>
      </c>
      <c r="I82" s="59">
        <f t="shared" si="26"/>
        <v>129932.6</v>
      </c>
      <c r="J82" s="47">
        <v>1698.6000000000058</v>
      </c>
      <c r="K82" s="59">
        <f t="shared" si="20"/>
        <v>131631.20000000001</v>
      </c>
      <c r="L82" s="47"/>
      <c r="M82" s="48">
        <f t="shared" si="21"/>
        <v>131631.20000000001</v>
      </c>
      <c r="N82" s="16">
        <f>H82+J82</f>
        <v>10162.800000000017</v>
      </c>
      <c r="O82" s="49"/>
      <c r="P82" s="10"/>
    </row>
    <row r="83" spans="1:16" s="11" customFormat="1" ht="17.25" customHeight="1" x14ac:dyDescent="0.25">
      <c r="A83" s="56" t="s">
        <v>217</v>
      </c>
      <c r="B83" s="26" t="s">
        <v>218</v>
      </c>
      <c r="C83" s="27">
        <f>SUM(C84)</f>
        <v>2104600</v>
      </c>
      <c r="D83" s="27"/>
      <c r="E83" s="27">
        <f t="shared" ref="E83:M83" si="28">SUM(E84)</f>
        <v>2104600</v>
      </c>
      <c r="F83" s="27"/>
      <c r="G83" s="27">
        <f t="shared" si="28"/>
        <v>2104600</v>
      </c>
      <c r="H83" s="27"/>
      <c r="I83" s="27">
        <f t="shared" si="28"/>
        <v>2104600</v>
      </c>
      <c r="J83" s="27"/>
      <c r="K83" s="27">
        <f t="shared" si="28"/>
        <v>2104600</v>
      </c>
      <c r="L83" s="27"/>
      <c r="M83" s="27">
        <f t="shared" si="28"/>
        <v>2104600</v>
      </c>
      <c r="N83" s="27"/>
      <c r="O83" s="49"/>
      <c r="P83" s="10"/>
    </row>
    <row r="84" spans="1:16" ht="25.5" x14ac:dyDescent="0.25">
      <c r="A84" s="55" t="s">
        <v>219</v>
      </c>
      <c r="B84" s="46" t="s">
        <v>220</v>
      </c>
      <c r="C84" s="14">
        <v>2104600</v>
      </c>
      <c r="D84" s="47"/>
      <c r="E84" s="59">
        <f t="shared" si="24"/>
        <v>2104600</v>
      </c>
      <c r="F84" s="47"/>
      <c r="G84" s="59">
        <f t="shared" si="25"/>
        <v>2104600</v>
      </c>
      <c r="H84" s="47"/>
      <c r="I84" s="59">
        <f t="shared" si="26"/>
        <v>2104600</v>
      </c>
      <c r="J84" s="47"/>
      <c r="K84" s="59">
        <f t="shared" si="20"/>
        <v>2104600</v>
      </c>
      <c r="L84" s="47"/>
      <c r="M84" s="48">
        <f t="shared" si="21"/>
        <v>2104600</v>
      </c>
      <c r="N84" s="16"/>
      <c r="O84" s="49"/>
      <c r="P84" s="10"/>
    </row>
    <row r="85" spans="1:16" s="11" customFormat="1" ht="27" customHeight="1" x14ac:dyDescent="0.25">
      <c r="A85" s="56" t="s">
        <v>221</v>
      </c>
      <c r="B85" s="26" t="s">
        <v>222</v>
      </c>
      <c r="C85" s="27">
        <f t="shared" ref="C85:N85" si="29">SUM(C86:C88)</f>
        <v>10359113.199999999</v>
      </c>
      <c r="D85" s="27">
        <f t="shared" si="29"/>
        <v>165380.30000000075</v>
      </c>
      <c r="E85" s="27">
        <f t="shared" si="29"/>
        <v>10524493.5</v>
      </c>
      <c r="F85" s="27">
        <f t="shared" si="29"/>
        <v>2478000</v>
      </c>
      <c r="G85" s="27">
        <f t="shared" si="29"/>
        <v>13002493.5</v>
      </c>
      <c r="H85" s="27">
        <f t="shared" si="29"/>
        <v>491325.79999999888</v>
      </c>
      <c r="I85" s="27">
        <f t="shared" si="29"/>
        <v>13493819.299999999</v>
      </c>
      <c r="J85" s="27">
        <f t="shared" si="29"/>
        <v>2724688.5</v>
      </c>
      <c r="K85" s="27">
        <f t="shared" si="29"/>
        <v>16218507.799999999</v>
      </c>
      <c r="L85" s="27">
        <f t="shared" si="29"/>
        <v>-11095.699999999255</v>
      </c>
      <c r="M85" s="27">
        <f t="shared" si="29"/>
        <v>16207412.1</v>
      </c>
      <c r="N85" s="27">
        <f t="shared" si="29"/>
        <v>5848298.9000000004</v>
      </c>
      <c r="O85" s="49"/>
      <c r="P85" s="10"/>
    </row>
    <row r="86" spans="1:16" ht="38.25" x14ac:dyDescent="0.25">
      <c r="A86" s="55" t="s">
        <v>223</v>
      </c>
      <c r="B86" s="46" t="s">
        <v>224</v>
      </c>
      <c r="C86" s="14">
        <v>4570732.0999999996</v>
      </c>
      <c r="D86" s="47"/>
      <c r="E86" s="59">
        <f t="shared" si="24"/>
        <v>4570732.0999999996</v>
      </c>
      <c r="F86" s="47"/>
      <c r="G86" s="59">
        <f t="shared" si="25"/>
        <v>4570732.0999999996</v>
      </c>
      <c r="H86" s="47"/>
      <c r="I86" s="59">
        <f t="shared" si="26"/>
        <v>4570732.0999999996</v>
      </c>
      <c r="J86" s="47"/>
      <c r="K86" s="59">
        <f t="shared" si="20"/>
        <v>4570732.0999999996</v>
      </c>
      <c r="L86" s="47"/>
      <c r="M86" s="48">
        <f t="shared" si="21"/>
        <v>4570732.0999999996</v>
      </c>
      <c r="N86" s="16"/>
      <c r="O86" s="49"/>
      <c r="P86" s="10"/>
    </row>
    <row r="87" spans="1:16" ht="18" customHeight="1" x14ac:dyDescent="0.25">
      <c r="A87" s="55" t="s">
        <v>225</v>
      </c>
      <c r="B87" s="46" t="s">
        <v>226</v>
      </c>
      <c r="C87" s="14">
        <v>454776</v>
      </c>
      <c r="D87" s="47"/>
      <c r="E87" s="59">
        <f t="shared" si="24"/>
        <v>454776</v>
      </c>
      <c r="F87" s="47"/>
      <c r="G87" s="59">
        <f t="shared" si="25"/>
        <v>454776</v>
      </c>
      <c r="H87" s="47"/>
      <c r="I87" s="59">
        <f t="shared" si="26"/>
        <v>454776</v>
      </c>
      <c r="J87" s="47"/>
      <c r="K87" s="59">
        <f t="shared" si="20"/>
        <v>454776</v>
      </c>
      <c r="L87" s="47"/>
      <c r="M87" s="48">
        <f t="shared" si="21"/>
        <v>454776</v>
      </c>
      <c r="N87" s="16"/>
      <c r="O87" s="49"/>
      <c r="P87" s="10"/>
    </row>
    <row r="88" spans="1:16" ht="20.25" customHeight="1" x14ac:dyDescent="0.25">
      <c r="A88" s="55" t="s">
        <v>227</v>
      </c>
      <c r="B88" s="46" t="s">
        <v>228</v>
      </c>
      <c r="C88" s="60">
        <v>5333605.0999999996</v>
      </c>
      <c r="D88" s="47">
        <v>165380.30000000075</v>
      </c>
      <c r="E88" s="59">
        <f t="shared" si="24"/>
        <v>5498985.4000000004</v>
      </c>
      <c r="F88" s="47">
        <v>2478000</v>
      </c>
      <c r="G88" s="59">
        <f t="shared" si="25"/>
        <v>7976985.4000000004</v>
      </c>
      <c r="H88" s="47">
        <v>491325.79999999888</v>
      </c>
      <c r="I88" s="59">
        <f t="shared" si="26"/>
        <v>8468311.1999999993</v>
      </c>
      <c r="J88" s="47">
        <v>2724688.5</v>
      </c>
      <c r="K88" s="59">
        <f t="shared" si="20"/>
        <v>11192999.699999999</v>
      </c>
      <c r="L88" s="47">
        <v>-11095.699999999255</v>
      </c>
      <c r="M88" s="48">
        <f t="shared" si="21"/>
        <v>11181904</v>
      </c>
      <c r="N88" s="16">
        <f>D88+F88+H88+J88+L88</f>
        <v>5848298.9000000004</v>
      </c>
      <c r="O88" s="49"/>
      <c r="P88" s="10"/>
    </row>
    <row r="89" spans="1:16" s="11" customFormat="1" ht="15.75" customHeight="1" thickBot="1" x14ac:dyDescent="0.3">
      <c r="A89" s="85" t="s">
        <v>229</v>
      </c>
      <c r="B89" s="86"/>
      <c r="C89" s="34">
        <f>SUM(C7+C18+C21+C26+C37+C43+C48+C57+C60+C68+C74+C79+C83+C85)</f>
        <v>177890078.84654</v>
      </c>
      <c r="D89" s="34"/>
      <c r="E89" s="34">
        <f>SUM(E7+E18+E21+E26+E37+E43+E48+E57+E60+E68+E74+E79+E83+E85)</f>
        <v>177890078.85853001</v>
      </c>
      <c r="F89" s="34">
        <f>SUM(F7+F18+F21+F26+F37+F43+F48+F57+F60+F68+F74+F79+F83+F85)</f>
        <v>5877574.115129998</v>
      </c>
      <c r="G89" s="34">
        <f>SUM(G7+G18+G21+G26+G37+G43+G48+G57+G60+G68+G74+G79+G83+G85)</f>
        <v>183767653.07366002</v>
      </c>
      <c r="H89" s="34">
        <f>SUM(H7+H18+H21+H26+H37+H43+H48+H57+H60+H68+H74+H79+H83+H85)</f>
        <v>4345006.733789999</v>
      </c>
      <c r="I89" s="34">
        <f>SUM(I7+I18+I21+I26+I37+I43+I48+I57+I60+I68+I74+I79+I83+I85)+0.1</f>
        <v>188112659.80745003</v>
      </c>
      <c r="J89" s="34">
        <f>SUM(J7+J18+J21+J26+J37+J43+J48+J57+J60+J68+J74+J79+J83+J85)</f>
        <v>4048927.6000000038</v>
      </c>
      <c r="K89" s="34">
        <f t="shared" ref="K89:L89" si="30">SUM(K7+K18+K21+K26+K37+K43+K48+K57+K60+K68+K74+K79+K83+K85)</f>
        <v>192161587.20745003</v>
      </c>
      <c r="L89" s="34">
        <f t="shared" si="30"/>
        <v>543314.60000000149</v>
      </c>
      <c r="M89" s="34">
        <f>SUM(M7+M18+M21+M26+M37+M43+M48+M57+M60+M68+M74+M79+M83+M85)</f>
        <v>192704901.80745</v>
      </c>
      <c r="N89" s="34">
        <f>SUM(N7+N18+N21+N26+N37+N43+N48+N57+N60+N68+N74+N79+N83+N85)</f>
        <v>14814822.960910004</v>
      </c>
      <c r="O89" s="49"/>
      <c r="P89" s="10"/>
    </row>
    <row r="90" spans="1:16" ht="15.75" x14ac:dyDescent="0.25">
      <c r="M90" s="29"/>
      <c r="O90" s="49"/>
    </row>
    <row r="91" spans="1:16" x14ac:dyDescent="0.2">
      <c r="M91" s="29"/>
    </row>
    <row r="92" spans="1:16" x14ac:dyDescent="0.2">
      <c r="C92" s="36"/>
      <c r="D92" s="52"/>
      <c r="E92" s="52"/>
      <c r="F92" s="52"/>
      <c r="G92" s="52"/>
      <c r="H92" s="52"/>
      <c r="I92" s="52"/>
      <c r="J92" s="52"/>
      <c r="K92" s="52"/>
      <c r="L92" s="52"/>
      <c r="M92" s="29"/>
      <c r="N92" s="29"/>
      <c r="P92" s="29"/>
    </row>
    <row r="93" spans="1:16" x14ac:dyDescent="0.2">
      <c r="D93" s="52"/>
      <c r="E93" s="52"/>
      <c r="F93" s="52"/>
      <c r="G93" s="52"/>
      <c r="H93" s="52"/>
      <c r="I93" s="52"/>
      <c r="J93" s="52"/>
      <c r="K93" s="52"/>
      <c r="L93" s="52"/>
      <c r="M93" s="29"/>
      <c r="O93" s="53"/>
    </row>
    <row r="94" spans="1:16" x14ac:dyDescent="0.2">
      <c r="D94" s="52"/>
      <c r="E94" s="52"/>
      <c r="F94" s="52"/>
      <c r="G94" s="52"/>
      <c r="H94" s="52"/>
      <c r="I94" s="52"/>
      <c r="J94" s="52"/>
      <c r="K94" s="52"/>
      <c r="L94" s="52"/>
      <c r="M94" s="29"/>
    </row>
    <row r="95" spans="1:16" x14ac:dyDescent="0.2">
      <c r="M95" s="29"/>
      <c r="N95" s="29"/>
    </row>
    <row r="96" spans="1:16" x14ac:dyDescent="0.2">
      <c r="M96" s="29"/>
      <c r="N96" s="29"/>
    </row>
    <row r="97" spans="4:14" x14ac:dyDescent="0.2">
      <c r="M97" s="29"/>
      <c r="N97" s="29"/>
    </row>
    <row r="98" spans="4:14" x14ac:dyDescent="0.2">
      <c r="D98" s="52"/>
      <c r="E98" s="52"/>
      <c r="F98" s="52"/>
      <c r="G98" s="52"/>
      <c r="H98" s="52"/>
      <c r="I98" s="52"/>
      <c r="J98" s="52"/>
      <c r="K98" s="52"/>
      <c r="L98" s="52"/>
      <c r="M98" s="29"/>
    </row>
    <row r="99" spans="4:14" x14ac:dyDescent="0.2">
      <c r="M99" s="29"/>
    </row>
  </sheetData>
  <mergeCells count="12">
    <mergeCell ref="A89:B89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19685039370078741" right="0.19685039370078741" top="0.19685039370078741" bottom="0.19685039370078741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2025-05-23T13:46:04Z</cp:lastPrinted>
  <dcterms:created xsi:type="dcterms:W3CDTF">2021-01-28T12:39:41Z</dcterms:created>
  <dcterms:modified xsi:type="dcterms:W3CDTF">2025-05-23T13:46:04Z</dcterms:modified>
</cp:coreProperties>
</file>