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5" yWindow="-270" windowWidth="15375" windowHeight="1246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'!$A$1:$T$43</definedName>
    <definedName name="_xlnm.Print_Area" localSheetId="1">РАСХОДЫ!$A$1:$T$88</definedName>
  </definedNames>
  <calcPr calcId="145621"/>
</workbook>
</file>

<file path=xl/calcChain.xml><?xml version="1.0" encoding="utf-8"?>
<calcChain xmlns="http://schemas.openxmlformats.org/spreadsheetml/2006/main">
  <c r="S88" i="2" l="1"/>
  <c r="T87" i="2"/>
  <c r="S86" i="2"/>
  <c r="S85" i="2"/>
  <c r="S83" i="2"/>
  <c r="S80" i="2"/>
  <c r="S81" i="2"/>
  <c r="S79" i="2"/>
  <c r="S75" i="2"/>
  <c r="S76" i="2"/>
  <c r="S77" i="2"/>
  <c r="S74" i="2"/>
  <c r="S69" i="2"/>
  <c r="S70" i="2"/>
  <c r="S71" i="2"/>
  <c r="S72" i="2"/>
  <c r="S68" i="2"/>
  <c r="T66" i="2"/>
  <c r="S61" i="2"/>
  <c r="S62" i="2"/>
  <c r="S63" i="2"/>
  <c r="S64" i="2"/>
  <c r="S65" i="2"/>
  <c r="S66" i="2"/>
  <c r="S60" i="2"/>
  <c r="S58" i="2"/>
  <c r="S57" i="2"/>
  <c r="S50" i="2"/>
  <c r="S51" i="2"/>
  <c r="S52" i="2"/>
  <c r="S53" i="2"/>
  <c r="S54" i="2"/>
  <c r="S55" i="2"/>
  <c r="S49" i="2"/>
  <c r="S45" i="2"/>
  <c r="S46" i="2"/>
  <c r="S47" i="2"/>
  <c r="T38" i="2"/>
  <c r="S39" i="2"/>
  <c r="S40" i="2"/>
  <c r="S42" i="2"/>
  <c r="S38" i="2"/>
  <c r="Q84" i="2"/>
  <c r="Q82" i="2"/>
  <c r="Q78" i="2"/>
  <c r="Q73" i="2"/>
  <c r="Q67" i="2"/>
  <c r="Q59" i="2"/>
  <c r="R59" i="2"/>
  <c r="Q56" i="2"/>
  <c r="Q48" i="2"/>
  <c r="Q43" i="2"/>
  <c r="R37" i="2"/>
  <c r="Q37" i="2"/>
  <c r="S28" i="2"/>
  <c r="S29" i="2"/>
  <c r="S30" i="2"/>
  <c r="S31" i="2"/>
  <c r="S32" i="2"/>
  <c r="S33" i="2"/>
  <c r="S34" i="2"/>
  <c r="S35" i="2"/>
  <c r="S36" i="2"/>
  <c r="S27" i="2"/>
  <c r="S23" i="2"/>
  <c r="S24" i="2"/>
  <c r="S25" i="2"/>
  <c r="S22" i="2"/>
  <c r="S20" i="2"/>
  <c r="S19" i="2"/>
  <c r="S9" i="2"/>
  <c r="S10" i="2"/>
  <c r="S11" i="2"/>
  <c r="S12" i="2"/>
  <c r="S13" i="2"/>
  <c r="S15" i="2"/>
  <c r="S16" i="2"/>
  <c r="S17" i="2"/>
  <c r="S8" i="2"/>
  <c r="T17" i="2"/>
  <c r="Q26" i="2" l="1"/>
  <c r="Q21" i="2"/>
  <c r="Q18" i="2"/>
  <c r="Q7" i="2"/>
  <c r="R7" i="2"/>
  <c r="Q88" i="2"/>
  <c r="Q9" i="2"/>
  <c r="Q10" i="2"/>
  <c r="Q11" i="2"/>
  <c r="Q12" i="2"/>
  <c r="Q13" i="2"/>
  <c r="Q15" i="2"/>
  <c r="Q16" i="2"/>
  <c r="Q17" i="2"/>
  <c r="Q19" i="2"/>
  <c r="Q20" i="2"/>
  <c r="Q22" i="2"/>
  <c r="Q23" i="2"/>
  <c r="Q24" i="2"/>
  <c r="Q25" i="2"/>
  <c r="Q27" i="2"/>
  <c r="Q28" i="2"/>
  <c r="Q29" i="2"/>
  <c r="Q30" i="2"/>
  <c r="Q31" i="2"/>
  <c r="Q32" i="2"/>
  <c r="Q33" i="2"/>
  <c r="Q34" i="2"/>
  <c r="Q35" i="2"/>
  <c r="Q36" i="2"/>
  <c r="Q38" i="2"/>
  <c r="Q39" i="2"/>
  <c r="Q40" i="2"/>
  <c r="Q42" i="2"/>
  <c r="Q45" i="2"/>
  <c r="Q46" i="2"/>
  <c r="Q47" i="2"/>
  <c r="Q49" i="2"/>
  <c r="Q50" i="2"/>
  <c r="Q51" i="2"/>
  <c r="Q52" i="2"/>
  <c r="Q53" i="2"/>
  <c r="Q54" i="2"/>
  <c r="Q55" i="2"/>
  <c r="Q57" i="2"/>
  <c r="Q58" i="2"/>
  <c r="Q60" i="2"/>
  <c r="Q61" i="2"/>
  <c r="Q62" i="2"/>
  <c r="Q63" i="2"/>
  <c r="Q64" i="2"/>
  <c r="Q65" i="2"/>
  <c r="Q66" i="2"/>
  <c r="Q68" i="2"/>
  <c r="Q69" i="2"/>
  <c r="Q70" i="2"/>
  <c r="Q71" i="2"/>
  <c r="Q72" i="2"/>
  <c r="Q74" i="2"/>
  <c r="Q75" i="2"/>
  <c r="Q76" i="2"/>
  <c r="Q77" i="2"/>
  <c r="Q79" i="2"/>
  <c r="Q80" i="2"/>
  <c r="Q81" i="2"/>
  <c r="Q83" i="2"/>
  <c r="Q85" i="2"/>
  <c r="Q86" i="2"/>
  <c r="Q87" i="2"/>
  <c r="Q8" i="2"/>
  <c r="T36" i="1"/>
  <c r="T34" i="1"/>
  <c r="R32" i="1"/>
  <c r="R31" i="1" s="1"/>
  <c r="R43" i="1" s="1"/>
  <c r="P7" i="1"/>
  <c r="Q43" i="1"/>
  <c r="S34" i="1"/>
  <c r="S35" i="1"/>
  <c r="S36" i="1"/>
  <c r="S38" i="1"/>
  <c r="S40" i="1"/>
  <c r="S41" i="1"/>
  <c r="S33" i="1"/>
  <c r="Q34" i="1"/>
  <c r="Q35" i="1"/>
  <c r="Q36" i="1"/>
  <c r="Q38" i="1"/>
  <c r="Q40" i="1"/>
  <c r="Q41" i="1"/>
  <c r="Q33" i="1"/>
  <c r="Q32" i="1"/>
  <c r="Q31" i="1" s="1"/>
  <c r="S24" i="1"/>
  <c r="S25" i="1"/>
  <c r="S26" i="1"/>
  <c r="S27" i="1"/>
  <c r="S28" i="1"/>
  <c r="S29" i="1"/>
  <c r="S30" i="1"/>
  <c r="S22" i="1"/>
  <c r="S21" i="1"/>
  <c r="S20" i="1"/>
  <c r="S18" i="1"/>
  <c r="S17" i="1"/>
  <c r="S15" i="1"/>
  <c r="S14" i="1"/>
  <c r="S12" i="1"/>
  <c r="S10" i="1"/>
  <c r="S9" i="1"/>
  <c r="Q24" i="1"/>
  <c r="Q25" i="1"/>
  <c r="Q26" i="1"/>
  <c r="Q27" i="1"/>
  <c r="Q28" i="1"/>
  <c r="Q29" i="1"/>
  <c r="Q30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 l="1"/>
  <c r="T67" i="2"/>
  <c r="S67" i="2"/>
  <c r="T70" i="2"/>
  <c r="T61" i="2"/>
  <c r="T60" i="2"/>
  <c r="T57" i="2"/>
  <c r="T53" i="2"/>
  <c r="T52" i="2"/>
  <c r="T50" i="2"/>
  <c r="T36" i="2"/>
  <c r="T29" i="2"/>
  <c r="T24" i="2"/>
  <c r="T15" i="2"/>
  <c r="O84" i="2"/>
  <c r="P84" i="2"/>
  <c r="O82" i="2"/>
  <c r="O78" i="2"/>
  <c r="O73" i="2"/>
  <c r="O67" i="2"/>
  <c r="P67" i="2"/>
  <c r="O59" i="2"/>
  <c r="P59" i="2"/>
  <c r="O56" i="2"/>
  <c r="P56" i="2"/>
  <c r="O48" i="2"/>
  <c r="P48" i="2"/>
  <c r="O43" i="2"/>
  <c r="O37" i="2"/>
  <c r="P37" i="2"/>
  <c r="N26" i="2"/>
  <c r="O26" i="2"/>
  <c r="P26" i="2"/>
  <c r="P21" i="2"/>
  <c r="O21" i="2"/>
  <c r="O18" i="2"/>
  <c r="P7" i="2"/>
  <c r="O9" i="2"/>
  <c r="O10" i="2"/>
  <c r="O11" i="2"/>
  <c r="O12" i="2"/>
  <c r="O13" i="2"/>
  <c r="O7" i="2"/>
  <c r="O15" i="2"/>
  <c r="O16" i="2"/>
  <c r="O17" i="2"/>
  <c r="O19" i="2"/>
  <c r="O20" i="2"/>
  <c r="O22" i="2"/>
  <c r="O23" i="2"/>
  <c r="O24" i="2"/>
  <c r="O25" i="2"/>
  <c r="O27" i="2"/>
  <c r="O28" i="2"/>
  <c r="O29" i="2"/>
  <c r="O30" i="2"/>
  <c r="O31" i="2"/>
  <c r="O32" i="2"/>
  <c r="O33" i="2"/>
  <c r="O34" i="2"/>
  <c r="O35" i="2"/>
  <c r="O36" i="2"/>
  <c r="O38" i="2"/>
  <c r="O39" i="2"/>
  <c r="O40" i="2"/>
  <c r="O42" i="2"/>
  <c r="O45" i="2"/>
  <c r="O46" i="2"/>
  <c r="O47" i="2"/>
  <c r="O49" i="2"/>
  <c r="O50" i="2"/>
  <c r="O51" i="2"/>
  <c r="O52" i="2"/>
  <c r="O53" i="2"/>
  <c r="O54" i="2"/>
  <c r="O55" i="2"/>
  <c r="O57" i="2"/>
  <c r="O58" i="2"/>
  <c r="O60" i="2"/>
  <c r="O61" i="2"/>
  <c r="O62" i="2"/>
  <c r="O63" i="2"/>
  <c r="O64" i="2"/>
  <c r="O65" i="2"/>
  <c r="O66" i="2"/>
  <c r="O68" i="2"/>
  <c r="O69" i="2"/>
  <c r="O70" i="2"/>
  <c r="O71" i="2"/>
  <c r="O72" i="2"/>
  <c r="O74" i="2"/>
  <c r="O75" i="2"/>
  <c r="O76" i="2"/>
  <c r="O77" i="2"/>
  <c r="O79" i="2"/>
  <c r="O80" i="2"/>
  <c r="O81" i="2"/>
  <c r="O83" i="2"/>
  <c r="O85" i="2"/>
  <c r="O86" i="2"/>
  <c r="O87" i="2"/>
  <c r="O8" i="2"/>
  <c r="T38" i="1"/>
  <c r="T24" i="1"/>
  <c r="O34" i="1"/>
  <c r="O35" i="1"/>
  <c r="O36" i="1"/>
  <c r="O38" i="1"/>
  <c r="O40" i="1"/>
  <c r="O41" i="1"/>
  <c r="O33" i="1"/>
  <c r="O32" i="1"/>
  <c r="O31" i="1" s="1"/>
  <c r="P32" i="1"/>
  <c r="P31" i="1"/>
  <c r="O7" i="1"/>
  <c r="O43" i="1" s="1"/>
  <c r="O24" i="1"/>
  <c r="O25" i="1"/>
  <c r="O26" i="1"/>
  <c r="O27" i="1"/>
  <c r="O28" i="1"/>
  <c r="O29" i="1"/>
  <c r="O30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88" i="2" l="1"/>
  <c r="P88" i="2"/>
  <c r="P43" i="1"/>
  <c r="T11" i="2"/>
  <c r="T77" i="2"/>
  <c r="T76" i="2"/>
  <c r="T75" i="2"/>
  <c r="T72" i="2"/>
  <c r="T69" i="2"/>
  <c r="T62" i="2"/>
  <c r="T58" i="2"/>
  <c r="T54" i="2"/>
  <c r="T51" i="2"/>
  <c r="N48" i="2"/>
  <c r="T45" i="2"/>
  <c r="T42" i="2"/>
  <c r="T31" i="2"/>
  <c r="T34" i="2"/>
  <c r="T33" i="2"/>
  <c r="T32" i="2"/>
  <c r="T23" i="2"/>
  <c r="N84" i="2"/>
  <c r="L82" i="2"/>
  <c r="N73" i="2"/>
  <c r="N67" i="2"/>
  <c r="N59" i="2"/>
  <c r="N56" i="2"/>
  <c r="N43" i="2"/>
  <c r="L37" i="2"/>
  <c r="L26" i="2"/>
  <c r="N21" i="2"/>
  <c r="N7" i="2"/>
  <c r="N37" i="2" l="1"/>
  <c r="N88" i="2"/>
  <c r="N32" i="1"/>
  <c r="N31" i="1" s="1"/>
  <c r="N43" i="1" s="1"/>
  <c r="T30" i="2"/>
  <c r="T27" i="2"/>
  <c r="T26" i="2" s="1"/>
  <c r="T39" i="2"/>
  <c r="T37" i="2" s="1"/>
  <c r="T74" i="2"/>
  <c r="T71" i="2"/>
  <c r="T55" i="2"/>
  <c r="T49" i="2"/>
  <c r="T47" i="2"/>
  <c r="L48" i="2" l="1"/>
  <c r="L43" i="2"/>
  <c r="L21" i="2"/>
  <c r="L7" i="2"/>
  <c r="L84" i="2"/>
  <c r="L73" i="2"/>
  <c r="L67" i="2"/>
  <c r="L59" i="2"/>
  <c r="L56" i="2"/>
  <c r="T41" i="1"/>
  <c r="L31" i="1"/>
  <c r="T35" i="1"/>
  <c r="T33" i="1"/>
  <c r="T9" i="1"/>
  <c r="L8" i="1"/>
  <c r="L7" i="1"/>
  <c r="K40" i="1"/>
  <c r="M40" i="1" s="1"/>
  <c r="K41" i="1"/>
  <c r="M41" i="1" s="1"/>
  <c r="L32" i="1"/>
  <c r="L43" i="1" l="1"/>
  <c r="L88" i="2"/>
  <c r="T65" i="2"/>
  <c r="T22" i="2"/>
  <c r="T21" i="2" s="1"/>
  <c r="J84" i="2"/>
  <c r="J73" i="2"/>
  <c r="J67" i="2"/>
  <c r="J59" i="2"/>
  <c r="J56" i="2"/>
  <c r="J48" i="2"/>
  <c r="J43" i="2"/>
  <c r="J37" i="2"/>
  <c r="J26" i="2"/>
  <c r="H21" i="2"/>
  <c r="J21" i="2"/>
  <c r="J7" i="2"/>
  <c r="J88" i="2" l="1"/>
  <c r="T40" i="1"/>
  <c r="T26" i="1"/>
  <c r="J32" i="1"/>
  <c r="J31" i="1" s="1"/>
  <c r="J7" i="1"/>
  <c r="J43" i="1" l="1"/>
  <c r="H67" i="2"/>
  <c r="H48" i="2"/>
  <c r="H8" i="1"/>
  <c r="H7" i="1"/>
  <c r="H43" i="1" s="1"/>
  <c r="H88" i="2" l="1"/>
  <c r="T64" i="2"/>
  <c r="T63" i="2"/>
  <c r="T12" i="2"/>
  <c r="F84" i="2" l="1"/>
  <c r="F73" i="2"/>
  <c r="F67" i="2"/>
  <c r="F59" i="2"/>
  <c r="F56" i="2"/>
  <c r="F48" i="2"/>
  <c r="F43" i="2"/>
  <c r="F37" i="2"/>
  <c r="F26" i="2"/>
  <c r="F7" i="2"/>
  <c r="E9" i="2"/>
  <c r="G9" i="2" s="1"/>
  <c r="I9" i="2" s="1"/>
  <c r="K9" i="2" s="1"/>
  <c r="M9" i="2" s="1"/>
  <c r="E10" i="2"/>
  <c r="G10" i="2" s="1"/>
  <c r="I10" i="2" s="1"/>
  <c r="K10" i="2" s="1"/>
  <c r="M10" i="2" s="1"/>
  <c r="E11" i="2"/>
  <c r="G11" i="2" s="1"/>
  <c r="I11" i="2" s="1"/>
  <c r="K11" i="2" s="1"/>
  <c r="M11" i="2" s="1"/>
  <c r="E12" i="2"/>
  <c r="G12" i="2" s="1"/>
  <c r="I12" i="2" s="1"/>
  <c r="K12" i="2" s="1"/>
  <c r="M12" i="2" s="1"/>
  <c r="E13" i="2"/>
  <c r="G13" i="2" s="1"/>
  <c r="I13" i="2" s="1"/>
  <c r="K13" i="2" s="1"/>
  <c r="M13" i="2" s="1"/>
  <c r="E15" i="2"/>
  <c r="G15" i="2" s="1"/>
  <c r="I15" i="2" s="1"/>
  <c r="K15" i="2" s="1"/>
  <c r="M15" i="2" s="1"/>
  <c r="E16" i="2"/>
  <c r="G16" i="2" s="1"/>
  <c r="I16" i="2" s="1"/>
  <c r="K16" i="2" s="1"/>
  <c r="M16" i="2" s="1"/>
  <c r="E17" i="2"/>
  <c r="G17" i="2" s="1"/>
  <c r="I17" i="2" s="1"/>
  <c r="K17" i="2" s="1"/>
  <c r="M17" i="2" s="1"/>
  <c r="E19" i="2"/>
  <c r="G19" i="2" s="1"/>
  <c r="E20" i="2"/>
  <c r="G20" i="2" s="1"/>
  <c r="I20" i="2" s="1"/>
  <c r="K20" i="2" s="1"/>
  <c r="M20" i="2" s="1"/>
  <c r="E22" i="2"/>
  <c r="G22" i="2" s="1"/>
  <c r="E23" i="2"/>
  <c r="G23" i="2" s="1"/>
  <c r="I23" i="2" s="1"/>
  <c r="K23" i="2" s="1"/>
  <c r="M23" i="2" s="1"/>
  <c r="E24" i="2"/>
  <c r="G24" i="2" s="1"/>
  <c r="I24" i="2" s="1"/>
  <c r="K24" i="2" s="1"/>
  <c r="M24" i="2" s="1"/>
  <c r="E25" i="2"/>
  <c r="G25" i="2" s="1"/>
  <c r="I25" i="2" s="1"/>
  <c r="K25" i="2" s="1"/>
  <c r="M25" i="2" s="1"/>
  <c r="E27" i="2"/>
  <c r="G27" i="2" s="1"/>
  <c r="E28" i="2"/>
  <c r="G28" i="2" s="1"/>
  <c r="I28" i="2" s="1"/>
  <c r="K28" i="2" s="1"/>
  <c r="M28" i="2" s="1"/>
  <c r="E29" i="2"/>
  <c r="G29" i="2" s="1"/>
  <c r="I29" i="2" s="1"/>
  <c r="K29" i="2" s="1"/>
  <c r="M29" i="2" s="1"/>
  <c r="E30" i="2"/>
  <c r="G30" i="2" s="1"/>
  <c r="I30" i="2" s="1"/>
  <c r="K30" i="2" s="1"/>
  <c r="M30" i="2" s="1"/>
  <c r="E31" i="2"/>
  <c r="G31" i="2" s="1"/>
  <c r="I31" i="2" s="1"/>
  <c r="K31" i="2" s="1"/>
  <c r="M31" i="2" s="1"/>
  <c r="E32" i="2"/>
  <c r="G32" i="2" s="1"/>
  <c r="I32" i="2" s="1"/>
  <c r="K32" i="2" s="1"/>
  <c r="M32" i="2" s="1"/>
  <c r="E33" i="2"/>
  <c r="G33" i="2" s="1"/>
  <c r="I33" i="2" s="1"/>
  <c r="K33" i="2" s="1"/>
  <c r="M33" i="2" s="1"/>
  <c r="E34" i="2"/>
  <c r="G34" i="2" s="1"/>
  <c r="I34" i="2" s="1"/>
  <c r="K34" i="2" s="1"/>
  <c r="M34" i="2" s="1"/>
  <c r="E35" i="2"/>
  <c r="G35" i="2" s="1"/>
  <c r="I35" i="2" s="1"/>
  <c r="K35" i="2" s="1"/>
  <c r="M35" i="2" s="1"/>
  <c r="E36" i="2"/>
  <c r="G36" i="2" s="1"/>
  <c r="I36" i="2" s="1"/>
  <c r="K36" i="2" s="1"/>
  <c r="M36" i="2" s="1"/>
  <c r="E38" i="2"/>
  <c r="G38" i="2" s="1"/>
  <c r="E39" i="2"/>
  <c r="G39" i="2" s="1"/>
  <c r="I39" i="2" s="1"/>
  <c r="K39" i="2" s="1"/>
  <c r="M39" i="2" s="1"/>
  <c r="E40" i="2"/>
  <c r="G40" i="2" s="1"/>
  <c r="I40" i="2" s="1"/>
  <c r="K40" i="2" s="1"/>
  <c r="M40" i="2" s="1"/>
  <c r="E42" i="2"/>
  <c r="G42" i="2" s="1"/>
  <c r="I42" i="2" s="1"/>
  <c r="K42" i="2" s="1"/>
  <c r="M42" i="2" s="1"/>
  <c r="E45" i="2"/>
  <c r="G45" i="2" s="1"/>
  <c r="E46" i="2"/>
  <c r="G46" i="2" s="1"/>
  <c r="I46" i="2" s="1"/>
  <c r="K46" i="2" s="1"/>
  <c r="M46" i="2" s="1"/>
  <c r="E47" i="2"/>
  <c r="G47" i="2" s="1"/>
  <c r="I47" i="2" s="1"/>
  <c r="K47" i="2" s="1"/>
  <c r="M47" i="2" s="1"/>
  <c r="E49" i="2"/>
  <c r="G49" i="2" s="1"/>
  <c r="E50" i="2"/>
  <c r="G50" i="2" s="1"/>
  <c r="I50" i="2" s="1"/>
  <c r="K50" i="2" s="1"/>
  <c r="M50" i="2" s="1"/>
  <c r="E51" i="2"/>
  <c r="G51" i="2" s="1"/>
  <c r="I51" i="2" s="1"/>
  <c r="K51" i="2" s="1"/>
  <c r="M51" i="2" s="1"/>
  <c r="E52" i="2"/>
  <c r="G52" i="2" s="1"/>
  <c r="I52" i="2" s="1"/>
  <c r="K52" i="2" s="1"/>
  <c r="M52" i="2" s="1"/>
  <c r="E53" i="2"/>
  <c r="G53" i="2" s="1"/>
  <c r="I53" i="2" s="1"/>
  <c r="K53" i="2" s="1"/>
  <c r="M53" i="2" s="1"/>
  <c r="E54" i="2"/>
  <c r="G54" i="2" s="1"/>
  <c r="I54" i="2" s="1"/>
  <c r="K54" i="2" s="1"/>
  <c r="M54" i="2" s="1"/>
  <c r="E55" i="2"/>
  <c r="G55" i="2" s="1"/>
  <c r="I55" i="2" s="1"/>
  <c r="K55" i="2" s="1"/>
  <c r="M55" i="2" s="1"/>
  <c r="E57" i="2"/>
  <c r="G57" i="2" s="1"/>
  <c r="E58" i="2"/>
  <c r="G58" i="2" s="1"/>
  <c r="I58" i="2" s="1"/>
  <c r="K58" i="2" s="1"/>
  <c r="M58" i="2" s="1"/>
  <c r="E60" i="2"/>
  <c r="G60" i="2" s="1"/>
  <c r="E61" i="2"/>
  <c r="G61" i="2" s="1"/>
  <c r="I61" i="2" s="1"/>
  <c r="K61" i="2" s="1"/>
  <c r="M61" i="2" s="1"/>
  <c r="E62" i="2"/>
  <c r="G62" i="2" s="1"/>
  <c r="I62" i="2" s="1"/>
  <c r="K62" i="2" s="1"/>
  <c r="M62" i="2" s="1"/>
  <c r="E63" i="2"/>
  <c r="G63" i="2" s="1"/>
  <c r="I63" i="2" s="1"/>
  <c r="K63" i="2" s="1"/>
  <c r="M63" i="2" s="1"/>
  <c r="E64" i="2"/>
  <c r="G64" i="2" s="1"/>
  <c r="I64" i="2" s="1"/>
  <c r="K64" i="2" s="1"/>
  <c r="M64" i="2" s="1"/>
  <c r="E65" i="2"/>
  <c r="G65" i="2" s="1"/>
  <c r="I65" i="2" s="1"/>
  <c r="K65" i="2" s="1"/>
  <c r="M65" i="2" s="1"/>
  <c r="E66" i="2"/>
  <c r="G66" i="2" s="1"/>
  <c r="I66" i="2" s="1"/>
  <c r="K66" i="2" s="1"/>
  <c r="M66" i="2" s="1"/>
  <c r="E68" i="2"/>
  <c r="G68" i="2" s="1"/>
  <c r="E69" i="2"/>
  <c r="G69" i="2" s="1"/>
  <c r="I69" i="2" s="1"/>
  <c r="K69" i="2" s="1"/>
  <c r="M69" i="2" s="1"/>
  <c r="E70" i="2"/>
  <c r="G70" i="2" s="1"/>
  <c r="I70" i="2" s="1"/>
  <c r="K70" i="2" s="1"/>
  <c r="M70" i="2" s="1"/>
  <c r="E71" i="2"/>
  <c r="G71" i="2" s="1"/>
  <c r="I71" i="2" s="1"/>
  <c r="K71" i="2" s="1"/>
  <c r="M71" i="2" s="1"/>
  <c r="E72" i="2"/>
  <c r="G72" i="2" s="1"/>
  <c r="I72" i="2" s="1"/>
  <c r="K72" i="2" s="1"/>
  <c r="M72" i="2" s="1"/>
  <c r="E74" i="2"/>
  <c r="G74" i="2" s="1"/>
  <c r="E75" i="2"/>
  <c r="G75" i="2" s="1"/>
  <c r="I75" i="2" s="1"/>
  <c r="K75" i="2" s="1"/>
  <c r="M75" i="2" s="1"/>
  <c r="E76" i="2"/>
  <c r="G76" i="2" s="1"/>
  <c r="I76" i="2" s="1"/>
  <c r="K76" i="2" s="1"/>
  <c r="M76" i="2" s="1"/>
  <c r="E77" i="2"/>
  <c r="G77" i="2" s="1"/>
  <c r="I77" i="2" s="1"/>
  <c r="K77" i="2" s="1"/>
  <c r="M77" i="2" s="1"/>
  <c r="E79" i="2"/>
  <c r="G79" i="2" s="1"/>
  <c r="E80" i="2"/>
  <c r="G80" i="2" s="1"/>
  <c r="I80" i="2" s="1"/>
  <c r="K80" i="2" s="1"/>
  <c r="M80" i="2" s="1"/>
  <c r="E81" i="2"/>
  <c r="G81" i="2" s="1"/>
  <c r="I81" i="2" s="1"/>
  <c r="K81" i="2" s="1"/>
  <c r="M81" i="2" s="1"/>
  <c r="E83" i="2"/>
  <c r="G83" i="2" s="1"/>
  <c r="E85" i="2"/>
  <c r="G85" i="2" s="1"/>
  <c r="E86" i="2"/>
  <c r="G86" i="2" s="1"/>
  <c r="I86" i="2" s="1"/>
  <c r="K86" i="2" s="1"/>
  <c r="M86" i="2" s="1"/>
  <c r="E87" i="2"/>
  <c r="G87" i="2" s="1"/>
  <c r="I87" i="2" s="1"/>
  <c r="K87" i="2" s="1"/>
  <c r="M87" i="2" s="1"/>
  <c r="D7" i="2"/>
  <c r="D21" i="2"/>
  <c r="D26" i="2"/>
  <c r="E8" i="2"/>
  <c r="G8" i="2" s="1"/>
  <c r="I60" i="2" l="1"/>
  <c r="G59" i="2"/>
  <c r="I45" i="2"/>
  <c r="G43" i="2"/>
  <c r="I22" i="2"/>
  <c r="G21" i="2"/>
  <c r="E37" i="2"/>
  <c r="E56" i="2"/>
  <c r="E73" i="2"/>
  <c r="E78" i="2"/>
  <c r="I83" i="2"/>
  <c r="G82" i="2"/>
  <c r="I68" i="2"/>
  <c r="G67" i="2"/>
  <c r="E18" i="2"/>
  <c r="I79" i="2"/>
  <c r="G78" i="2"/>
  <c r="E21" i="2"/>
  <c r="I74" i="2"/>
  <c r="G73" i="2"/>
  <c r="I57" i="2"/>
  <c r="G56" i="2"/>
  <c r="I19" i="2"/>
  <c r="G18" i="2"/>
  <c r="E7" i="2"/>
  <c r="I27" i="2"/>
  <c r="G26" i="2"/>
  <c r="E43" i="2"/>
  <c r="E59" i="2"/>
  <c r="E82" i="2"/>
  <c r="I49" i="2"/>
  <c r="G48" i="2"/>
  <c r="I8" i="2"/>
  <c r="G7" i="2"/>
  <c r="I85" i="2"/>
  <c r="G84" i="2"/>
  <c r="I38" i="2"/>
  <c r="G37" i="2"/>
  <c r="E48" i="2"/>
  <c r="E67" i="2"/>
  <c r="E84" i="2"/>
  <c r="F88" i="2"/>
  <c r="F7" i="1"/>
  <c r="F43" i="1" s="1"/>
  <c r="E34" i="1"/>
  <c r="G34" i="1" s="1"/>
  <c r="I34" i="1" s="1"/>
  <c r="K34" i="1" s="1"/>
  <c r="M34" i="1" s="1"/>
  <c r="E35" i="1"/>
  <c r="G35" i="1" s="1"/>
  <c r="I35" i="1" s="1"/>
  <c r="K35" i="1" s="1"/>
  <c r="M35" i="1" s="1"/>
  <c r="E36" i="1"/>
  <c r="G36" i="1" s="1"/>
  <c r="E38" i="1"/>
  <c r="G38" i="1" s="1"/>
  <c r="I38" i="1" s="1"/>
  <c r="K38" i="1" s="1"/>
  <c r="M38" i="1" s="1"/>
  <c r="E33" i="1"/>
  <c r="G33" i="1" s="1"/>
  <c r="I33" i="1" s="1"/>
  <c r="K33" i="1" s="1"/>
  <c r="D32" i="1"/>
  <c r="D31" i="1" s="1"/>
  <c r="E24" i="1"/>
  <c r="G24" i="1" s="1"/>
  <c r="E25" i="1"/>
  <c r="G25" i="1" s="1"/>
  <c r="I25" i="1" s="1"/>
  <c r="K25" i="1" s="1"/>
  <c r="M25" i="1" s="1"/>
  <c r="E26" i="1"/>
  <c r="G26" i="1" s="1"/>
  <c r="I26" i="1" s="1"/>
  <c r="K26" i="1" s="1"/>
  <c r="M26" i="1" s="1"/>
  <c r="E27" i="1"/>
  <c r="G27" i="1" s="1"/>
  <c r="I27" i="1" s="1"/>
  <c r="K27" i="1" s="1"/>
  <c r="M27" i="1" s="1"/>
  <c r="E28" i="1"/>
  <c r="G28" i="1" s="1"/>
  <c r="I28" i="1" s="1"/>
  <c r="K28" i="1" s="1"/>
  <c r="M28" i="1" s="1"/>
  <c r="E29" i="1"/>
  <c r="G29" i="1" s="1"/>
  <c r="I29" i="1" s="1"/>
  <c r="K29" i="1" s="1"/>
  <c r="M29" i="1" s="1"/>
  <c r="E30" i="1"/>
  <c r="G30" i="1" s="1"/>
  <c r="I30" i="1" s="1"/>
  <c r="K30" i="1" s="1"/>
  <c r="M30" i="1" s="1"/>
  <c r="E22" i="1"/>
  <c r="G22" i="1" s="1"/>
  <c r="I22" i="1" s="1"/>
  <c r="K22" i="1" s="1"/>
  <c r="M22" i="1" s="1"/>
  <c r="E21" i="1"/>
  <c r="G21" i="1" s="1"/>
  <c r="I21" i="1" s="1"/>
  <c r="K21" i="1" s="1"/>
  <c r="M21" i="1" s="1"/>
  <c r="E20" i="1"/>
  <c r="G20" i="1" s="1"/>
  <c r="E19" i="1"/>
  <c r="E18" i="1"/>
  <c r="G18" i="1" s="1"/>
  <c r="I18" i="1" s="1"/>
  <c r="K18" i="1" s="1"/>
  <c r="M18" i="1" s="1"/>
  <c r="E17" i="1"/>
  <c r="G17" i="1" s="1"/>
  <c r="E15" i="1"/>
  <c r="G15" i="1" s="1"/>
  <c r="I15" i="1" s="1"/>
  <c r="K15" i="1" s="1"/>
  <c r="M15" i="1" s="1"/>
  <c r="E14" i="1"/>
  <c r="G14" i="1" s="1"/>
  <c r="E13" i="1"/>
  <c r="E12" i="1"/>
  <c r="G12" i="1" s="1"/>
  <c r="E10" i="1"/>
  <c r="G10" i="1" s="1"/>
  <c r="I10" i="1" s="1"/>
  <c r="K10" i="1" s="1"/>
  <c r="M10" i="1" s="1"/>
  <c r="E9" i="1"/>
  <c r="G9" i="1" s="1"/>
  <c r="E8" i="1"/>
  <c r="G88" i="2" l="1"/>
  <c r="K22" i="2"/>
  <c r="I21" i="2"/>
  <c r="M33" i="1"/>
  <c r="K32" i="1"/>
  <c r="K31" i="1" s="1"/>
  <c r="I9" i="1"/>
  <c r="G8" i="1"/>
  <c r="I12" i="1"/>
  <c r="G11" i="1"/>
  <c r="K8" i="2"/>
  <c r="I7" i="2"/>
  <c r="K19" i="2"/>
  <c r="I18" i="2"/>
  <c r="K83" i="2"/>
  <c r="I82" i="2"/>
  <c r="I14" i="1"/>
  <c r="G13" i="1"/>
  <c r="I20" i="1"/>
  <c r="G19" i="1"/>
  <c r="K79" i="2"/>
  <c r="I78" i="2"/>
  <c r="K38" i="2"/>
  <c r="I37" i="2"/>
  <c r="K57" i="2"/>
  <c r="I56" i="2"/>
  <c r="K45" i="2"/>
  <c r="I43" i="2"/>
  <c r="E16" i="1"/>
  <c r="E7" i="1" s="1"/>
  <c r="K27" i="2"/>
  <c r="I26" i="2"/>
  <c r="E11" i="1"/>
  <c r="I17" i="1"/>
  <c r="G16" i="1"/>
  <c r="K85" i="2"/>
  <c r="I84" i="2"/>
  <c r="K49" i="2"/>
  <c r="I48" i="2"/>
  <c r="K74" i="2"/>
  <c r="I73" i="2"/>
  <c r="K68" i="2"/>
  <c r="I67" i="2"/>
  <c r="K60" i="2"/>
  <c r="I59" i="2"/>
  <c r="G32" i="1"/>
  <c r="G31" i="1" s="1"/>
  <c r="I36" i="1"/>
  <c r="K36" i="1" s="1"/>
  <c r="M36" i="1" s="1"/>
  <c r="I24" i="1"/>
  <c r="K24" i="1" s="1"/>
  <c r="M24" i="1" s="1"/>
  <c r="G7" i="1"/>
  <c r="G43" i="1" s="1"/>
  <c r="E32" i="1"/>
  <c r="E31" i="1" s="1"/>
  <c r="T81" i="2"/>
  <c r="D78" i="2"/>
  <c r="T59" i="2"/>
  <c r="T48" i="2"/>
  <c r="T7" i="2"/>
  <c r="T13" i="2"/>
  <c r="T10" i="2"/>
  <c r="T9" i="2"/>
  <c r="T8" i="2"/>
  <c r="C67" i="2"/>
  <c r="C37" i="2"/>
  <c r="C26" i="2"/>
  <c r="E26" i="2" s="1"/>
  <c r="E88" i="2" s="1"/>
  <c r="C7" i="2"/>
  <c r="C18" i="2"/>
  <c r="E43" i="1" l="1"/>
  <c r="M60" i="2"/>
  <c r="K59" i="2"/>
  <c r="M19" i="2"/>
  <c r="K18" i="2"/>
  <c r="M49" i="2"/>
  <c r="K48" i="2"/>
  <c r="M57" i="2"/>
  <c r="K56" i="2"/>
  <c r="K20" i="1"/>
  <c r="I19" i="1"/>
  <c r="K9" i="1"/>
  <c r="I8" i="1"/>
  <c r="I7" i="1" s="1"/>
  <c r="M27" i="2"/>
  <c r="K26" i="2"/>
  <c r="I88" i="2"/>
  <c r="M68" i="2"/>
  <c r="K67" i="2"/>
  <c r="M85" i="2"/>
  <c r="K84" i="2"/>
  <c r="M38" i="2"/>
  <c r="K37" i="2"/>
  <c r="K14" i="1"/>
  <c r="I13" i="1"/>
  <c r="M8" i="2"/>
  <c r="K7" i="2"/>
  <c r="M32" i="1"/>
  <c r="M31" i="1" s="1"/>
  <c r="M74" i="2"/>
  <c r="K73" i="2"/>
  <c r="I16" i="1"/>
  <c r="K17" i="1"/>
  <c r="M45" i="2"/>
  <c r="K43" i="2"/>
  <c r="M79" i="2"/>
  <c r="K78" i="2"/>
  <c r="M83" i="2"/>
  <c r="K82" i="2"/>
  <c r="K12" i="1"/>
  <c r="I11" i="1"/>
  <c r="M22" i="2"/>
  <c r="K21" i="2"/>
  <c r="I32" i="1"/>
  <c r="I31" i="1" s="1"/>
  <c r="T32" i="1"/>
  <c r="T31" i="1" s="1"/>
  <c r="T29" i="1"/>
  <c r="T22" i="1"/>
  <c r="C16" i="1"/>
  <c r="M73" i="2" l="1"/>
  <c r="S73" i="2"/>
  <c r="S21" i="2"/>
  <c r="M21" i="2"/>
  <c r="M78" i="2"/>
  <c r="S78" i="2"/>
  <c r="M14" i="1"/>
  <c r="K13" i="1"/>
  <c r="M67" i="2"/>
  <c r="M9" i="1"/>
  <c r="K8" i="1"/>
  <c r="K7" i="1" s="1"/>
  <c r="K43" i="1" s="1"/>
  <c r="M48" i="2"/>
  <c r="S48" i="2"/>
  <c r="M12" i="1"/>
  <c r="K11" i="1"/>
  <c r="M43" i="2"/>
  <c r="S43" i="2"/>
  <c r="M37" i="2"/>
  <c r="S37" i="2"/>
  <c r="M20" i="1"/>
  <c r="K19" i="1"/>
  <c r="M18" i="2"/>
  <c r="S18" i="2"/>
  <c r="M17" i="1"/>
  <c r="K16" i="1"/>
  <c r="K88" i="2"/>
  <c r="S82" i="2"/>
  <c r="M82" i="2"/>
  <c r="S7" i="2"/>
  <c r="M7" i="2"/>
  <c r="M84" i="2"/>
  <c r="M26" i="2"/>
  <c r="S26" i="2"/>
  <c r="M56" i="2"/>
  <c r="S56" i="2"/>
  <c r="S59" i="2"/>
  <c r="M59" i="2"/>
  <c r="I43" i="1"/>
  <c r="T73" i="2"/>
  <c r="M8" i="1" l="1"/>
  <c r="M19" i="1"/>
  <c r="M11" i="1"/>
  <c r="M88" i="2"/>
  <c r="M16" i="1"/>
  <c r="S16" i="1"/>
  <c r="M13" i="1"/>
  <c r="S19" i="1"/>
  <c r="M7" i="1" l="1"/>
  <c r="M43" i="1" s="1"/>
  <c r="S32" i="1"/>
  <c r="S31" i="1" s="1"/>
  <c r="T8" i="1"/>
  <c r="T7" i="1" s="1"/>
  <c r="S11" i="1" l="1"/>
  <c r="S13" i="1"/>
  <c r="T78" i="2" l="1"/>
  <c r="T84" i="2"/>
  <c r="T43" i="2" l="1"/>
  <c r="D43" i="2" l="1"/>
  <c r="D67" i="2" l="1"/>
  <c r="T56" i="2"/>
  <c r="T88" i="2" s="1"/>
  <c r="D73" i="2"/>
  <c r="D56" i="2"/>
  <c r="D37" i="2"/>
  <c r="D8" i="1"/>
  <c r="D7" i="1" s="1"/>
  <c r="D84" i="2" l="1"/>
  <c r="D48" i="2"/>
  <c r="C84" i="2" l="1"/>
  <c r="C82" i="2"/>
  <c r="C78" i="2"/>
  <c r="C73" i="2"/>
  <c r="D59" i="2"/>
  <c r="C59" i="2"/>
  <c r="C56" i="2"/>
  <c r="C48" i="2"/>
  <c r="C43" i="2"/>
  <c r="C21" i="2"/>
  <c r="T43" i="1"/>
  <c r="D43" i="1"/>
  <c r="C32" i="1"/>
  <c r="C31" i="1" s="1"/>
  <c r="C19" i="1"/>
  <c r="C13" i="1"/>
  <c r="C11" i="1"/>
  <c r="C8" i="1"/>
  <c r="C88" i="2" l="1"/>
  <c r="C7" i="1"/>
  <c r="C43" i="1" s="1"/>
  <c r="D88" i="2"/>
  <c r="S8" i="1" l="1"/>
  <c r="S7" i="1" s="1"/>
  <c r="S43" i="1" l="1"/>
  <c r="R84" i="2"/>
  <c r="R88" i="2"/>
  <c r="S87" i="2"/>
  <c r="S84" i="2"/>
</calcChain>
</file>

<file path=xl/sharedStrings.xml><?xml version="1.0" encoding="utf-8"?>
<sst xmlns="http://schemas.openxmlformats.org/spreadsheetml/2006/main" count="298" uniqueCount="257">
  <si>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</si>
  <si>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</si>
  <si>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</si>
  <si>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</si>
  <si>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</si>
  <si>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</si>
  <si>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</si>
  <si>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</si>
  <si>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</si>
  <si>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</si>
  <si>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</si>
  <si>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</si>
  <si>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</si>
  <si>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</si>
  <si>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</si>
  <si>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</si>
  <si>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</si>
  <si>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</si>
  <si>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</si>
  <si>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</si>
  <si>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</si>
  <si>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</si>
  <si>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</si>
  <si>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</si>
  <si>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</si>
  <si>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</si>
  <si>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</si>
  <si>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</si>
  <si>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</si>
  <si>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</si>
  <si>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</si>
  <si>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</si>
  <si>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</si>
  <si>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</si>
  <si>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</si>
  <si>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</si>
  <si>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</si>
  <si>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</si>
  <si>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</si>
  <si>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</si>
  <si>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</si>
  <si>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</si>
  <si>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</si>
  <si>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</si>
  <si>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</si>
  <si>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</si>
  <si>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</si>
  <si>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</si>
  <si>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</si>
  <si>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</si>
  <si>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</si>
  <si>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</si>
  <si>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</si>
  <si>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</si>
  <si>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</si>
  <si>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</si>
  <si>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</si>
  <si>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</si>
  <si>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</si>
  <si>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</si>
  <si>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</si>
  <si>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</si>
  <si>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</si>
  <si>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</si>
  <si>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</si>
  <si>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</si>
  <si>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</si>
  <si>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</si>
  <si>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</si>
  <si>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</si>
  <si>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</si>
  <si>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</si>
  <si>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</si>
  <si>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</si>
  <si>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</si>
  <si>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</si>
  <si>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</si>
  <si>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</si>
  <si>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</si>
  <si>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</si>
  <si>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</si>
  <si>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</si>
  <si>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</si>
  <si>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</si>
  <si>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</si>
  <si>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</si>
  <si>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</si>
  <si>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</si>
  <si>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</si>
  <si>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</si>
  <si>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</si>
  <si>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</si>
  <si>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</si>
  <si>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</si>
  <si>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</si>
  <si>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</si>
  <si>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</si>
  <si>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</si>
  <si>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</si>
  <si>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</si>
  <si>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</si>
  <si>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</si>
  <si>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</si>
  <si>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</si>
  <si>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</si>
  <si>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</si>
  <si>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</si>
  <si>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</si>
  <si>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</si>
  <si>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</si>
  <si>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</si>
  <si>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</si>
  <si>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</si>
  <si>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</si>
  <si>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</si>
  <si>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</si>
  <si>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</si>
  <si>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</si>
  <si>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</si>
  <si>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</si>
  <si>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</si>
  <si>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</si>
  <si>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</si>
  <si>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</si>
  <si>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</si>
  <si>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</si>
  <si>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</si>
  <si>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</si>
  <si>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</si>
  <si>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</si>
  <si>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</si>
  <si>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</si>
  <si>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</si>
  <si>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</si>
  <si>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</si>
  <si>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</si>
  <si>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</si>
  <si>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</si>
  <si>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</si>
  <si>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</si>
  <si>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</si>
  <si>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</si>
  <si>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</si>
  <si>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</si>
  <si>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</si>
  <si>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</si>
  <si>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</si>
  <si>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</si>
  <si>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</si>
  <si>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</si>
  <si>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</si>
  <si>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</si>
  <si>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</si>
  <si>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</si>
  <si>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</si>
  <si>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</si>
  <si>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</si>
  <si>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</si>
  <si>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</si>
  <si>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</si>
  <si>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</si>
  <si>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</si>
  <si>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</si>
  <si>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</si>
  <si>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</si>
  <si>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</si>
  <si>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</si>
  <si>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</si>
  <si>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</si>
  <si>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</si>
  <si>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</si>
  <si>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</si>
  <si>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</si>
  <si>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</si>
  <si>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</si>
  <si>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</si>
  <si>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</si>
  <si>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</si>
  <si>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</si>
  <si>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</si>
  <si>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</si>
  <si>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</si>
  <si>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</si>
  <si>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</si>
  <si>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</si>
  <si>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</si>
  <si>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</si>
  <si>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</si>
  <si>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</si>
  <si>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</si>
  <si>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</si>
  <si>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</si>
  <si>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</si>
  <si>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</si>
  <si>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</si>
  <si>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</si>
  <si>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</si>
  <si>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</si>
  <si>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</si>
  <si>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</si>
  <si>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</si>
  <si>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</si>
  <si>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</si>
  <si>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</si>
  <si>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</si>
  <si>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</si>
  <si>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</si>
  <si>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</si>
  <si>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</si>
  <si>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</si>
  <si>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</si>
  <si>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</si>
  <si>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</si>
  <si>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</si>
  <si>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</si>
  <si>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</si>
  <si>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</si>
  <si>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</si>
  <si>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</si>
  <si>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</si>
  <si>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</si>
  <si>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</si>
  <si>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</si>
  <si>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</si>
  <si>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</si>
  <si>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</si>
  <si>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</si>
  <si>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</si>
  <si>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</si>
  <si>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</si>
  <si>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</si>
  <si>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</si>
  <si>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</si>
  <si>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</si>
  <si>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</si>
  <si>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</si>
  <si>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</si>
  <si>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</si>
  <si>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</si>
  <si>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</si>
  <si>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</si>
  <si>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</si>
  <si>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</si>
  <si>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</si>
  <si>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</si>
  <si>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</si>
  <si>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</si>
  <si>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>12-ЗСО от 08.02.2024</t>
  </si>
  <si>
    <t>утвержденные значения</t>
  </si>
  <si>
    <t>15-ЗСО от 22.02.2024</t>
  </si>
  <si>
    <t>22-ЗСО от 11.03.2024</t>
  </si>
  <si>
    <t>2 07 00000 00 0000 150</t>
  </si>
  <si>
    <t>ПРОЧИЕ БЕЗВОЗМЕЗДНЫЕ ПОСТУПЛЕНИЯ</t>
  </si>
  <si>
    <t>38-ЗСО от 11.04.2024</t>
  </si>
  <si>
    <t>51-ЗСО от 16.05.2024</t>
  </si>
  <si>
    <t>65-ЗСО от 05.06.2024</t>
  </si>
  <si>
    <t>68-ЗСО от 27.06.2024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</si>
</sst>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89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5" fillId="0" borderId="0" xfId="0" applyFont="1" applyAlignment="1">
      <alignment horizontal="right" vertical="center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164" fontId="12" fillId="6" borderId="13" xfId="0" applyNumberFormat="1" applyFont="1" applyFill="1" applyBorder="1" applyAlignment="1">
      <alignment horizontal="center" vertical="center" wrapText="1" shrinkToFit="1"/>
    </xf>
    <xf numFmtId="164" fontId="12" fillId="5" borderId="18" xfId="0" applyNumberFormat="1" applyFont="1" applyFill="1" applyBorder="1" applyAlignment="1">
      <alignment horizontal="center" vertical="center" wrapText="1" shrinkToFit="1"/>
    </xf>
    <xf numFmtId="49" fontId="8" fillId="3" borderId="9" xfId="0" applyNumberFormat="1" applyFont="1" applyFill="1" applyBorder="1" applyAlignment="1">
      <alignment horizontal="center" vertical="center" wrapText="1" shrinkToFit="1"/>
    </xf>
    <xf numFmtId="49" fontId="7" fillId="2" borderId="11" xfId="0" applyNumberFormat="1" applyFont="1" applyFill="1" applyBorder="1" applyAlignment="1">
      <alignment horizontal="center" vertical="center" shrinkToFit="1"/>
    </xf>
    <xf numFmtId="49" fontId="8" fillId="3" borderId="11" xfId="0" applyNumberFormat="1" applyFont="1" applyFill="1" applyBorder="1" applyAlignment="1">
      <alignment horizontal="center" vertical="center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4" fontId="8" fillId="3" borderId="29" xfId="0" applyNumberFormat="1" applyFont="1" applyFill="1" applyBorder="1" applyAlignment="1">
      <alignment horizontal="center" vertical="center" wrapText="1" shrinkToFit="1"/>
    </xf>
    <xf numFmtId="0" fontId="8" fillId="3" borderId="10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2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view="pageBreakPreview" zoomScale="85" zoomScaleNormal="44" zoomScaleSheetLayoutView="85" workbookViewId="0">
      <pane xSplit="2" ySplit="6" topLeftCell="F7" activePane="bottomRight" state="frozen"/>
      <selection activeCell="E5" sqref="E5"/>
      <selection pane="topRight" activeCell="E5" sqref="E5"/>
      <selection pane="bottomLeft" activeCell="E5" sqref="E5"/>
      <selection pane="bottomRight" activeCell="V12" sqref="V12"/>
    </sheetView>
  </sheetViews>
  <sheetFormatPr defaultRowHeight="12.75" x14ac:dyDescent="0.2"/>
  <cols>
    <col min="1" max="1" width="23.83203125" style="2" customWidth="1"/>
    <col min="2" max="2" width="52.6640625" style="34" customWidth="1"/>
    <col min="3" max="3" width="29.5" style="34" customWidth="1"/>
    <col min="4" max="4" width="15.33203125" style="2" customWidth="1"/>
    <col min="5" max="5" width="17.5" style="2" customWidth="1"/>
    <col min="6" max="6" width="16" style="2" customWidth="1"/>
    <col min="7" max="7" width="18.5" style="2" customWidth="1"/>
    <col min="8" max="8" width="16.33203125" style="2" customWidth="1"/>
    <col min="9" max="9" width="18.5" style="2" customWidth="1"/>
    <col min="10" max="18" width="16.33203125" style="2" customWidth="1"/>
    <col min="19" max="19" width="23.5" style="2" customWidth="1"/>
    <col min="20" max="20" width="14" style="2" customWidth="1"/>
    <col min="21" max="21" width="18" style="2" customWidth="1"/>
    <col min="22" max="22" width="16.5" style="2" customWidth="1"/>
    <col min="23" max="23" width="13.1640625" style="2" customWidth="1"/>
    <col min="24" max="24" width="15.83203125" style="2" bestFit="1" customWidth="1"/>
    <col min="25" max="25" width="16" style="2" bestFit="1" customWidth="1"/>
    <col min="26" max="16384" width="9.33203125" style="2"/>
  </cols>
  <sheetData>
    <row r="1" spans="1:21" ht="24.75" customHeight="1" x14ac:dyDescent="0.2">
      <c r="A1" s="69" t="s">
        <v>234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</row>
    <row r="2" spans="1:21" ht="14.25" customHeight="1" thickBot="1" x14ac:dyDescent="0.25">
      <c r="B2" s="3"/>
      <c r="C2" s="3"/>
      <c r="T2" s="4" t="s">
        <v>0</v>
      </c>
    </row>
    <row r="3" spans="1:21" ht="53.25" customHeight="1" thickBot="1" x14ac:dyDescent="0.25">
      <c r="A3" s="70" t="s">
        <v>1</v>
      </c>
      <c r="B3" s="70" t="s">
        <v>2</v>
      </c>
      <c r="C3" s="73" t="s">
        <v>239</v>
      </c>
      <c r="D3" s="80" t="s">
        <v>237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75" t="s">
        <v>236</v>
      </c>
      <c r="T3" s="70" t="s">
        <v>3</v>
      </c>
    </row>
    <row r="4" spans="1:21" ht="28.5" customHeight="1" thickBot="1" x14ac:dyDescent="0.25">
      <c r="A4" s="71"/>
      <c r="B4" s="71"/>
      <c r="C4" s="71"/>
      <c r="D4" s="78" t="s">
        <v>238</v>
      </c>
      <c r="E4" s="79"/>
      <c r="F4" s="78" t="s">
        <v>247</v>
      </c>
      <c r="G4" s="79"/>
      <c r="H4" s="78" t="s">
        <v>249</v>
      </c>
      <c r="I4" s="79"/>
      <c r="J4" s="78" t="s">
        <v>250</v>
      </c>
      <c r="K4" s="79"/>
      <c r="L4" s="78" t="s">
        <v>253</v>
      </c>
      <c r="M4" s="79"/>
      <c r="N4" s="78" t="s">
        <v>254</v>
      </c>
      <c r="O4" s="79"/>
      <c r="P4" s="83" t="s">
        <v>255</v>
      </c>
      <c r="Q4" s="84"/>
      <c r="R4" s="66" t="s">
        <v>256</v>
      </c>
      <c r="S4" s="76"/>
      <c r="T4" s="71"/>
    </row>
    <row r="5" spans="1:21" ht="27.75" customHeight="1" thickBot="1" x14ac:dyDescent="0.25">
      <c r="A5" s="72"/>
      <c r="B5" s="72"/>
      <c r="C5" s="74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5" t="s">
        <v>248</v>
      </c>
      <c r="L5" s="5" t="s">
        <v>4</v>
      </c>
      <c r="M5" s="5" t="s">
        <v>248</v>
      </c>
      <c r="N5" s="5" t="s">
        <v>4</v>
      </c>
      <c r="O5" s="5" t="s">
        <v>248</v>
      </c>
      <c r="P5" s="5" t="s">
        <v>4</v>
      </c>
      <c r="Q5" s="5" t="s">
        <v>248</v>
      </c>
      <c r="R5" s="5" t="s">
        <v>4</v>
      </c>
      <c r="S5" s="77"/>
      <c r="T5" s="74"/>
    </row>
    <row r="6" spans="1:21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</row>
    <row r="7" spans="1:21" s="11" customFormat="1" ht="18" customHeight="1" x14ac:dyDescent="0.2">
      <c r="A7" s="7" t="s">
        <v>5</v>
      </c>
      <c r="B7" s="64" t="s">
        <v>6</v>
      </c>
      <c r="C7" s="9">
        <f>SUM(C8,C11,C13,C16,C19,C22,C23,C24,C25,C26,C27,C28,C29,C30)</f>
        <v>108790487.10000001</v>
      </c>
      <c r="D7" s="9">
        <f>SUM(D8,D11,D13,D16,D19,D22,D23,D24,D25,D26,D27,D28,D29,D30)</f>
        <v>1453554.6000000015</v>
      </c>
      <c r="E7" s="9">
        <f t="shared" ref="E7:L7" si="0">SUM(E8,E11,E13,E16,E19,E22,E23,E24,E25,E26,E27,E28,E29,E30)</f>
        <v>110244041.7</v>
      </c>
      <c r="F7" s="9">
        <f t="shared" si="0"/>
        <v>123253</v>
      </c>
      <c r="G7" s="9">
        <f t="shared" si="0"/>
        <v>110367294.7</v>
      </c>
      <c r="H7" s="9">
        <f t="shared" si="0"/>
        <v>2099999.9999999972</v>
      </c>
      <c r="I7" s="9">
        <f t="shared" si="0"/>
        <v>112467294.69999999</v>
      </c>
      <c r="J7" s="9">
        <f t="shared" si="0"/>
        <v>701008.7</v>
      </c>
      <c r="K7" s="9">
        <f>SUM(K8,K11,K13,K16,K19,K22,K23,K24,K25,K26,K27,K28,K29,K30)+0.1</f>
        <v>113168303.49999999</v>
      </c>
      <c r="L7" s="9">
        <f t="shared" si="0"/>
        <v>900000</v>
      </c>
      <c r="M7" s="9">
        <f>SUM(M8,M11,M13,M16,M19,M22,M23,M24,M25,M26,M27,M28,M29,M30)+0.1</f>
        <v>114068303.49999999</v>
      </c>
      <c r="N7" s="9"/>
      <c r="O7" s="9">
        <f t="shared" ref="O7:Q7" si="1">SUM(O8,O11,O13,O16,O19,O22,O23,O24,O25,O26,O27,O28,O29,O30)+0.1</f>
        <v>114068303.49999999</v>
      </c>
      <c r="P7" s="9">
        <f>SUM(P8,P11,P13,P16,P19,P22,P23,P24,P25,P26,P27,P28,P29,P30)</f>
        <v>255200.3</v>
      </c>
      <c r="Q7" s="9">
        <f t="shared" si="1"/>
        <v>114323503.79999998</v>
      </c>
      <c r="R7" s="9"/>
      <c r="S7" s="9">
        <f>SUM(S8,S11,S13,S16,S19,S22,S23,S24,S25,S26,S27,S28,S29,S30)+0.1</f>
        <v>114323503.79999998</v>
      </c>
      <c r="T7" s="61">
        <f>SUM(T8,T11,T13,T16,T19,T22,T23,T24,T25,T26,T27,T28,T29,T30)+0.1</f>
        <v>5533016.6999999974</v>
      </c>
      <c r="U7" s="10"/>
    </row>
    <row r="8" spans="1:21" s="11" customFormat="1" ht="15.75" customHeight="1" x14ac:dyDescent="0.2">
      <c r="A8" s="12" t="s">
        <v>7</v>
      </c>
      <c r="B8" s="13" t="s">
        <v>8</v>
      </c>
      <c r="C8" s="14">
        <f>C9+C10</f>
        <v>71492781.700000003</v>
      </c>
      <c r="D8" s="15">
        <f>D9+D10</f>
        <v>1139962.6000000015</v>
      </c>
      <c r="E8" s="58">
        <f>E9+E10</f>
        <v>72632744.300000012</v>
      </c>
      <c r="F8" s="15"/>
      <c r="G8" s="58">
        <f>G9+G10</f>
        <v>72632744.300000012</v>
      </c>
      <c r="H8" s="15">
        <f>H9+H10</f>
        <v>2071064.799999997</v>
      </c>
      <c r="I8" s="58">
        <f>I9+I10</f>
        <v>74703809.099999994</v>
      </c>
      <c r="J8" s="15"/>
      <c r="K8" s="58">
        <f>K9+K10</f>
        <v>74703809.099999994</v>
      </c>
      <c r="L8" s="15">
        <f>L9+L10</f>
        <v>900000</v>
      </c>
      <c r="M8" s="58">
        <f>M9+M10</f>
        <v>75603809.099999994</v>
      </c>
      <c r="N8" s="15"/>
      <c r="O8" s="58">
        <f>O9+O10</f>
        <v>75603809.099999994</v>
      </c>
      <c r="P8" s="15"/>
      <c r="Q8" s="58">
        <f>Q9+Q10</f>
        <v>75603809.099999994</v>
      </c>
      <c r="R8" s="15"/>
      <c r="S8" s="14">
        <f t="shared" ref="S8" si="2">S9+S10</f>
        <v>75603809.099999994</v>
      </c>
      <c r="T8" s="16">
        <f>T9+T10</f>
        <v>4111027.3999999985</v>
      </c>
      <c r="U8" s="10"/>
    </row>
    <row r="9" spans="1:21" s="11" customFormat="1" ht="19.5" customHeight="1" x14ac:dyDescent="0.2">
      <c r="A9" s="12" t="s">
        <v>9</v>
      </c>
      <c r="B9" s="17" t="s">
        <v>10</v>
      </c>
      <c r="C9" s="18">
        <v>33387141.600000001</v>
      </c>
      <c r="D9" s="19">
        <v>1139962.6000000015</v>
      </c>
      <c r="E9" s="59">
        <f>C9+D9</f>
        <v>34527104.200000003</v>
      </c>
      <c r="F9" s="19"/>
      <c r="G9" s="59">
        <f>E9+F9</f>
        <v>34527104.200000003</v>
      </c>
      <c r="H9" s="19">
        <v>2071064.799999997</v>
      </c>
      <c r="I9" s="59">
        <f>G9+H9</f>
        <v>36598169</v>
      </c>
      <c r="J9" s="19"/>
      <c r="K9" s="59">
        <f>I9+J9</f>
        <v>36598169</v>
      </c>
      <c r="L9" s="19">
        <v>900000</v>
      </c>
      <c r="M9" s="59">
        <f>K9+L9</f>
        <v>37498169</v>
      </c>
      <c r="N9" s="19"/>
      <c r="O9" s="59">
        <f>M9+N9</f>
        <v>37498169</v>
      </c>
      <c r="P9" s="19"/>
      <c r="Q9" s="59">
        <f>O9+P9</f>
        <v>37498169</v>
      </c>
      <c r="R9" s="19"/>
      <c r="S9" s="18">
        <f>Q9+R9</f>
        <v>37498169</v>
      </c>
      <c r="T9" s="16">
        <f>D9+H9+L9</f>
        <v>4111027.3999999985</v>
      </c>
      <c r="U9" s="21"/>
    </row>
    <row r="10" spans="1:21" s="11" customFormat="1" ht="18.75" customHeight="1" x14ac:dyDescent="0.2">
      <c r="A10" s="12" t="s">
        <v>11</v>
      </c>
      <c r="B10" s="17" t="s">
        <v>12</v>
      </c>
      <c r="C10" s="18">
        <v>38105640.100000001</v>
      </c>
      <c r="D10" s="19"/>
      <c r="E10" s="59">
        <f>C10+D10</f>
        <v>38105640.100000001</v>
      </c>
      <c r="F10" s="19"/>
      <c r="G10" s="59">
        <f>E10+F10</f>
        <v>38105640.100000001</v>
      </c>
      <c r="H10" s="19"/>
      <c r="I10" s="59">
        <f t="shared" ref="I10:I30" si="3">G10+H10</f>
        <v>38105640.100000001</v>
      </c>
      <c r="J10" s="19"/>
      <c r="K10" s="59">
        <f>I10+J10</f>
        <v>38105640.100000001</v>
      </c>
      <c r="L10" s="19"/>
      <c r="M10" s="59">
        <f>K10+L10</f>
        <v>38105640.100000001</v>
      </c>
      <c r="N10" s="19"/>
      <c r="O10" s="59">
        <f>M10+N10</f>
        <v>38105640.100000001</v>
      </c>
      <c r="P10" s="19"/>
      <c r="Q10" s="59">
        <f>O10+P10</f>
        <v>38105640.100000001</v>
      </c>
      <c r="R10" s="19"/>
      <c r="S10" s="18">
        <f>Q10+R10</f>
        <v>38105640.100000001</v>
      </c>
      <c r="T10" s="16"/>
      <c r="U10" s="21"/>
    </row>
    <row r="11" spans="1:21" s="11" customFormat="1" ht="38.25" customHeight="1" x14ac:dyDescent="0.2">
      <c r="A11" s="12" t="s">
        <v>13</v>
      </c>
      <c r="B11" s="13" t="s">
        <v>14</v>
      </c>
      <c r="C11" s="14">
        <f>C12</f>
        <v>14444687.800000001</v>
      </c>
      <c r="D11" s="15"/>
      <c r="E11" s="58">
        <f>E12</f>
        <v>14444687.800000001</v>
      </c>
      <c r="F11" s="15"/>
      <c r="G11" s="58">
        <f>G12</f>
        <v>14444687.800000001</v>
      </c>
      <c r="H11" s="15"/>
      <c r="I11" s="58">
        <f>I12</f>
        <v>14444687.800000001</v>
      </c>
      <c r="J11" s="15"/>
      <c r="K11" s="58">
        <f>K12</f>
        <v>14444687.800000001</v>
      </c>
      <c r="L11" s="15"/>
      <c r="M11" s="58">
        <f>M12</f>
        <v>14444687.800000001</v>
      </c>
      <c r="N11" s="15"/>
      <c r="O11" s="58">
        <f>O12</f>
        <v>14444687.800000001</v>
      </c>
      <c r="P11" s="15"/>
      <c r="Q11" s="58">
        <f>Q12</f>
        <v>14444687.800000001</v>
      </c>
      <c r="R11" s="15"/>
      <c r="S11" s="14">
        <f>S12</f>
        <v>14444687.800000001</v>
      </c>
      <c r="T11" s="16"/>
    </row>
    <row r="12" spans="1:21" s="11" customFormat="1" ht="42.75" customHeight="1" x14ac:dyDescent="0.2">
      <c r="A12" s="12" t="s">
        <v>15</v>
      </c>
      <c r="B12" s="17" t="s">
        <v>16</v>
      </c>
      <c r="C12" s="18">
        <v>14444687.800000001</v>
      </c>
      <c r="D12" s="19"/>
      <c r="E12" s="59">
        <f>C12+D12</f>
        <v>14444687.800000001</v>
      </c>
      <c r="F12" s="19"/>
      <c r="G12" s="59">
        <f>E12+F12</f>
        <v>14444687.800000001</v>
      </c>
      <c r="H12" s="19"/>
      <c r="I12" s="59">
        <f t="shared" si="3"/>
        <v>14444687.800000001</v>
      </c>
      <c r="J12" s="19"/>
      <c r="K12" s="59">
        <f>I12+J12</f>
        <v>14444687.800000001</v>
      </c>
      <c r="L12" s="19"/>
      <c r="M12" s="59">
        <f>K12+L12</f>
        <v>14444687.800000001</v>
      </c>
      <c r="N12" s="19"/>
      <c r="O12" s="59">
        <f>M12+N12</f>
        <v>14444687.800000001</v>
      </c>
      <c r="P12" s="19"/>
      <c r="Q12" s="59">
        <f>O12+P12</f>
        <v>14444687.800000001</v>
      </c>
      <c r="R12" s="19"/>
      <c r="S12" s="18">
        <f>Q12+R12</f>
        <v>14444687.800000001</v>
      </c>
      <c r="T12" s="16"/>
    </row>
    <row r="13" spans="1:21" s="11" customFormat="1" ht="19.5" customHeight="1" x14ac:dyDescent="0.2">
      <c r="A13" s="12" t="s">
        <v>17</v>
      </c>
      <c r="B13" s="13" t="s">
        <v>18</v>
      </c>
      <c r="C13" s="14">
        <f>C14+C15</f>
        <v>10319461</v>
      </c>
      <c r="D13" s="15"/>
      <c r="E13" s="58">
        <f>E14+E15</f>
        <v>10319461</v>
      </c>
      <c r="F13" s="15"/>
      <c r="G13" s="58">
        <f>G14+G15</f>
        <v>10319461</v>
      </c>
      <c r="H13" s="15"/>
      <c r="I13" s="58">
        <f>I14+I15</f>
        <v>10319461</v>
      </c>
      <c r="J13" s="15"/>
      <c r="K13" s="58">
        <f>K14+K15</f>
        <v>10319461</v>
      </c>
      <c r="L13" s="15"/>
      <c r="M13" s="58">
        <f>M14+M15</f>
        <v>10319461</v>
      </c>
      <c r="N13" s="15"/>
      <c r="O13" s="58">
        <f>O14+O15</f>
        <v>10319461</v>
      </c>
      <c r="P13" s="15"/>
      <c r="Q13" s="58">
        <f>Q14+Q15</f>
        <v>10319461</v>
      </c>
      <c r="R13" s="15"/>
      <c r="S13" s="14">
        <f>S14+S15</f>
        <v>10319461</v>
      </c>
      <c r="T13" s="16"/>
    </row>
    <row r="14" spans="1:21" s="11" customFormat="1" ht="30.75" customHeight="1" x14ac:dyDescent="0.2">
      <c r="A14" s="12" t="s">
        <v>19</v>
      </c>
      <c r="B14" s="17" t="s">
        <v>20</v>
      </c>
      <c r="C14" s="18">
        <v>10085940</v>
      </c>
      <c r="D14" s="19"/>
      <c r="E14" s="59">
        <f>C14+D14</f>
        <v>10085940</v>
      </c>
      <c r="F14" s="19"/>
      <c r="G14" s="59">
        <f>E14+F14</f>
        <v>10085940</v>
      </c>
      <c r="H14" s="19"/>
      <c r="I14" s="59">
        <f t="shared" si="3"/>
        <v>10085940</v>
      </c>
      <c r="J14" s="19"/>
      <c r="K14" s="59">
        <f>I14+J14</f>
        <v>10085940</v>
      </c>
      <c r="L14" s="19"/>
      <c r="M14" s="59">
        <f>K14+L14</f>
        <v>10085940</v>
      </c>
      <c r="N14" s="19"/>
      <c r="O14" s="59">
        <f>M14+N14</f>
        <v>10085940</v>
      </c>
      <c r="P14" s="19"/>
      <c r="Q14" s="59">
        <f>O14+P14</f>
        <v>10085940</v>
      </c>
      <c r="R14" s="19"/>
      <c r="S14" s="18">
        <f>Q14+R14</f>
        <v>10085940</v>
      </c>
      <c r="T14" s="16"/>
    </row>
    <row r="15" spans="1:21" s="11" customFormat="1" ht="20.25" customHeight="1" x14ac:dyDescent="0.2">
      <c r="A15" s="12" t="s">
        <v>21</v>
      </c>
      <c r="B15" s="17" t="s">
        <v>22</v>
      </c>
      <c r="C15" s="18">
        <v>233521</v>
      </c>
      <c r="D15" s="19"/>
      <c r="E15" s="59">
        <f>C15+D15</f>
        <v>233521</v>
      </c>
      <c r="F15" s="19"/>
      <c r="G15" s="59">
        <f>E15+F15</f>
        <v>233521</v>
      </c>
      <c r="H15" s="19"/>
      <c r="I15" s="59">
        <f t="shared" si="3"/>
        <v>233521</v>
      </c>
      <c r="J15" s="19"/>
      <c r="K15" s="59">
        <f>I15+J15</f>
        <v>233521</v>
      </c>
      <c r="L15" s="19"/>
      <c r="M15" s="59">
        <f>K15+L15</f>
        <v>233521</v>
      </c>
      <c r="N15" s="19"/>
      <c r="O15" s="59">
        <f>M15+N15</f>
        <v>233521</v>
      </c>
      <c r="P15" s="19"/>
      <c r="Q15" s="59">
        <f>O15+P15</f>
        <v>233521</v>
      </c>
      <c r="R15" s="19"/>
      <c r="S15" s="18">
        <f>Q15+R15</f>
        <v>233521</v>
      </c>
      <c r="T15" s="16"/>
    </row>
    <row r="16" spans="1:21" s="11" customFormat="1" ht="19.5" customHeight="1" x14ac:dyDescent="0.2">
      <c r="A16" s="22" t="s">
        <v>23</v>
      </c>
      <c r="B16" s="13" t="s">
        <v>24</v>
      </c>
      <c r="C16" s="14">
        <f>C17+C18</f>
        <v>10430215</v>
      </c>
      <c r="D16" s="15"/>
      <c r="E16" s="58">
        <f>E17+E18</f>
        <v>10430215</v>
      </c>
      <c r="F16" s="15"/>
      <c r="G16" s="58">
        <f>G17+G18</f>
        <v>10430215</v>
      </c>
      <c r="H16" s="15"/>
      <c r="I16" s="58">
        <f>I17+I18</f>
        <v>10430215</v>
      </c>
      <c r="J16" s="15"/>
      <c r="K16" s="58">
        <f>K17+K18</f>
        <v>10430215</v>
      </c>
      <c r="L16" s="15"/>
      <c r="M16" s="58">
        <f>M17+M18</f>
        <v>10430215</v>
      </c>
      <c r="N16" s="15"/>
      <c r="O16" s="58">
        <f>O17+O18</f>
        <v>10430215</v>
      </c>
      <c r="P16" s="15"/>
      <c r="Q16" s="58">
        <f>Q17+Q18</f>
        <v>10430215</v>
      </c>
      <c r="R16" s="15"/>
      <c r="S16" s="14">
        <f>S18+S17</f>
        <v>10430215</v>
      </c>
      <c r="T16" s="16"/>
    </row>
    <row r="17" spans="1:21" s="11" customFormat="1" ht="15.75" customHeight="1" x14ac:dyDescent="0.2">
      <c r="A17" s="12" t="s">
        <v>25</v>
      </c>
      <c r="B17" s="17" t="s">
        <v>26</v>
      </c>
      <c r="C17" s="18">
        <v>10426183</v>
      </c>
      <c r="D17" s="19"/>
      <c r="E17" s="59">
        <f>C17+D17</f>
        <v>10426183</v>
      </c>
      <c r="F17" s="19"/>
      <c r="G17" s="59">
        <f>E17+F17</f>
        <v>10426183</v>
      </c>
      <c r="H17" s="19"/>
      <c r="I17" s="59">
        <f t="shared" si="3"/>
        <v>10426183</v>
      </c>
      <c r="J17" s="19"/>
      <c r="K17" s="59">
        <f>I17+J17</f>
        <v>10426183</v>
      </c>
      <c r="L17" s="19"/>
      <c r="M17" s="59">
        <f>K17+L17</f>
        <v>10426183</v>
      </c>
      <c r="N17" s="19"/>
      <c r="O17" s="59">
        <f>M17+N17</f>
        <v>10426183</v>
      </c>
      <c r="P17" s="19"/>
      <c r="Q17" s="59">
        <f>O17+P17</f>
        <v>10426183</v>
      </c>
      <c r="R17" s="19"/>
      <c r="S17" s="18">
        <f>Q17+R17</f>
        <v>10426183</v>
      </c>
      <c r="T17" s="16"/>
    </row>
    <row r="18" spans="1:21" s="11" customFormat="1" ht="18" customHeight="1" x14ac:dyDescent="0.2">
      <c r="A18" s="12" t="s">
        <v>27</v>
      </c>
      <c r="B18" s="17" t="s">
        <v>28</v>
      </c>
      <c r="C18" s="18">
        <v>4032</v>
      </c>
      <c r="D18" s="19"/>
      <c r="E18" s="59">
        <f>C18+D18</f>
        <v>4032</v>
      </c>
      <c r="F18" s="19"/>
      <c r="G18" s="59">
        <f>E18+F18</f>
        <v>4032</v>
      </c>
      <c r="H18" s="19"/>
      <c r="I18" s="59">
        <f t="shared" si="3"/>
        <v>4032</v>
      </c>
      <c r="J18" s="19"/>
      <c r="K18" s="59">
        <f>I18+J18</f>
        <v>4032</v>
      </c>
      <c r="L18" s="19"/>
      <c r="M18" s="59">
        <f>K18+L18</f>
        <v>4032</v>
      </c>
      <c r="N18" s="19"/>
      <c r="O18" s="59">
        <f>M18+N18</f>
        <v>4032</v>
      </c>
      <c r="P18" s="19"/>
      <c r="Q18" s="59">
        <f>O18+P18</f>
        <v>4032</v>
      </c>
      <c r="R18" s="19"/>
      <c r="S18" s="18">
        <f>Q18+R18</f>
        <v>4032</v>
      </c>
      <c r="T18" s="16"/>
    </row>
    <row r="19" spans="1:21" s="11" customFormat="1" ht="32.25" customHeight="1" x14ac:dyDescent="0.2">
      <c r="A19" s="22" t="s">
        <v>29</v>
      </c>
      <c r="B19" s="13" t="s">
        <v>30</v>
      </c>
      <c r="C19" s="14">
        <f>C20+C21</f>
        <v>243662</v>
      </c>
      <c r="D19" s="15"/>
      <c r="E19" s="58">
        <f>E20+E21</f>
        <v>243662</v>
      </c>
      <c r="F19" s="15"/>
      <c r="G19" s="58">
        <f>G20+G21</f>
        <v>243662</v>
      </c>
      <c r="H19" s="15"/>
      <c r="I19" s="58">
        <f>I20+I21</f>
        <v>243662</v>
      </c>
      <c r="J19" s="15"/>
      <c r="K19" s="58">
        <f>K20+K21</f>
        <v>243662</v>
      </c>
      <c r="L19" s="15"/>
      <c r="M19" s="58">
        <f>M20+M21</f>
        <v>243662</v>
      </c>
      <c r="N19" s="15"/>
      <c r="O19" s="58">
        <f>O20+O21</f>
        <v>243662</v>
      </c>
      <c r="P19" s="15"/>
      <c r="Q19" s="58">
        <f>Q20+Q21</f>
        <v>243662</v>
      </c>
      <c r="R19" s="15"/>
      <c r="S19" s="14">
        <f>S20+S21</f>
        <v>243662</v>
      </c>
      <c r="T19" s="16"/>
    </row>
    <row r="20" spans="1:21" s="11" customFormat="1" ht="18" customHeight="1" x14ac:dyDescent="0.2">
      <c r="A20" s="12" t="s">
        <v>31</v>
      </c>
      <c r="B20" s="17" t="s">
        <v>32</v>
      </c>
      <c r="C20" s="18">
        <v>239782</v>
      </c>
      <c r="D20" s="19"/>
      <c r="E20" s="59">
        <f>C20+D20</f>
        <v>239782</v>
      </c>
      <c r="F20" s="19"/>
      <c r="G20" s="59">
        <f>E20+F20</f>
        <v>239782</v>
      </c>
      <c r="H20" s="19"/>
      <c r="I20" s="59">
        <f t="shared" si="3"/>
        <v>239782</v>
      </c>
      <c r="J20" s="19"/>
      <c r="K20" s="59">
        <f>I20+J20</f>
        <v>239782</v>
      </c>
      <c r="L20" s="19"/>
      <c r="M20" s="59">
        <f>K20+L20</f>
        <v>239782</v>
      </c>
      <c r="N20" s="19"/>
      <c r="O20" s="59">
        <f>M20+N20</f>
        <v>239782</v>
      </c>
      <c r="P20" s="19"/>
      <c r="Q20" s="59">
        <f>O20+P20</f>
        <v>239782</v>
      </c>
      <c r="R20" s="19"/>
      <c r="S20" s="18">
        <f>Q20+R20</f>
        <v>239782</v>
      </c>
      <c r="T20" s="23"/>
    </row>
    <row r="21" spans="1:21" s="11" customFormat="1" ht="42" customHeight="1" x14ac:dyDescent="0.2">
      <c r="A21" s="12" t="s">
        <v>33</v>
      </c>
      <c r="B21" s="17" t="s">
        <v>34</v>
      </c>
      <c r="C21" s="18">
        <v>3880</v>
      </c>
      <c r="D21" s="19"/>
      <c r="E21" s="59">
        <f>C21+D21</f>
        <v>3880</v>
      </c>
      <c r="F21" s="19"/>
      <c r="G21" s="59">
        <f>E21+F21</f>
        <v>3880</v>
      </c>
      <c r="H21" s="19"/>
      <c r="I21" s="59">
        <f t="shared" si="3"/>
        <v>3880</v>
      </c>
      <c r="J21" s="19"/>
      <c r="K21" s="59">
        <f>I21+J21</f>
        <v>3880</v>
      </c>
      <c r="L21" s="19"/>
      <c r="M21" s="59">
        <f>K21+L21</f>
        <v>3880</v>
      </c>
      <c r="N21" s="19"/>
      <c r="O21" s="59">
        <f>M21+N21</f>
        <v>3880</v>
      </c>
      <c r="P21" s="19"/>
      <c r="Q21" s="59">
        <f>O21+P21</f>
        <v>3880</v>
      </c>
      <c r="R21" s="19"/>
      <c r="S21" s="18">
        <f>Q21+R21</f>
        <v>3880</v>
      </c>
      <c r="T21" s="23"/>
    </row>
    <row r="22" spans="1:21" s="11" customFormat="1" ht="16.5" customHeight="1" x14ac:dyDescent="0.2">
      <c r="A22" s="12" t="s">
        <v>35</v>
      </c>
      <c r="B22" s="13" t="s">
        <v>36</v>
      </c>
      <c r="C22" s="14">
        <v>261027.9</v>
      </c>
      <c r="D22" s="15">
        <v>3432.5000000000291</v>
      </c>
      <c r="E22" s="58">
        <f>C22+D22</f>
        <v>264460.40000000002</v>
      </c>
      <c r="F22" s="15"/>
      <c r="G22" s="58">
        <f>E22+F22</f>
        <v>264460.40000000002</v>
      </c>
      <c r="H22" s="15"/>
      <c r="I22" s="58">
        <f t="shared" si="3"/>
        <v>264460.40000000002</v>
      </c>
      <c r="J22" s="15"/>
      <c r="K22" s="58">
        <f>I22+J22</f>
        <v>264460.40000000002</v>
      </c>
      <c r="L22" s="15"/>
      <c r="M22" s="58">
        <f>K22+L22</f>
        <v>264460.40000000002</v>
      </c>
      <c r="N22" s="15"/>
      <c r="O22" s="58">
        <f>M22+N22</f>
        <v>264460.40000000002</v>
      </c>
      <c r="P22" s="15"/>
      <c r="Q22" s="58">
        <f>O22+P22</f>
        <v>264460.40000000002</v>
      </c>
      <c r="R22" s="15"/>
      <c r="S22" s="14">
        <f>Q22+R22</f>
        <v>264460.40000000002</v>
      </c>
      <c r="T22" s="16">
        <f>D22</f>
        <v>3432.5000000000291</v>
      </c>
    </row>
    <row r="23" spans="1:21" s="11" customFormat="1" ht="42" customHeight="1" x14ac:dyDescent="0.2">
      <c r="A23" s="12" t="s">
        <v>37</v>
      </c>
      <c r="B23" s="13" t="s">
        <v>38</v>
      </c>
      <c r="C23" s="14"/>
      <c r="D23" s="15"/>
      <c r="E23" s="58"/>
      <c r="F23" s="15"/>
      <c r="G23" s="58"/>
      <c r="H23" s="15"/>
      <c r="I23" s="58"/>
      <c r="J23" s="15"/>
      <c r="K23" s="58"/>
      <c r="L23" s="15"/>
      <c r="M23" s="58"/>
      <c r="N23" s="15"/>
      <c r="O23" s="58"/>
      <c r="P23" s="15"/>
      <c r="Q23" s="58"/>
      <c r="R23" s="15"/>
      <c r="S23" s="14"/>
      <c r="T23" s="16"/>
    </row>
    <row r="24" spans="1:21" ht="41.25" customHeight="1" x14ac:dyDescent="0.25">
      <c r="A24" s="12" t="s">
        <v>39</v>
      </c>
      <c r="B24" s="13" t="s">
        <v>40</v>
      </c>
      <c r="C24" s="14">
        <v>236484.2</v>
      </c>
      <c r="D24" s="15"/>
      <c r="E24" s="58">
        <f t="shared" ref="E24:E30" si="4">C24+D24</f>
        <v>236484.2</v>
      </c>
      <c r="F24" s="15">
        <v>123253</v>
      </c>
      <c r="G24" s="58">
        <f t="shared" ref="G24:G30" si="5">E24+F24</f>
        <v>359737.2</v>
      </c>
      <c r="H24" s="15"/>
      <c r="I24" s="58">
        <f t="shared" si="3"/>
        <v>359737.2</v>
      </c>
      <c r="J24" s="15"/>
      <c r="K24" s="58">
        <f t="shared" ref="K24:K30" si="6">I24+J24</f>
        <v>359737.2</v>
      </c>
      <c r="L24" s="15"/>
      <c r="M24" s="58">
        <f t="shared" ref="M24:M30" si="7">K24+L24</f>
        <v>359737.2</v>
      </c>
      <c r="N24" s="15"/>
      <c r="O24" s="58">
        <f t="shared" ref="O24:O30" si="8">M24+N24</f>
        <v>359737.2</v>
      </c>
      <c r="P24" s="15">
        <v>255200.3</v>
      </c>
      <c r="Q24" s="58">
        <f t="shared" ref="Q24:Q30" si="9">O24+P24</f>
        <v>614937.5</v>
      </c>
      <c r="R24" s="15"/>
      <c r="S24" s="14">
        <f t="shared" ref="S24:S30" si="10">Q24+R24</f>
        <v>614937.5</v>
      </c>
      <c r="T24" s="16">
        <f>F24+P24</f>
        <v>378453.3</v>
      </c>
      <c r="U24" s="20"/>
    </row>
    <row r="25" spans="1:21" ht="30.75" customHeight="1" x14ac:dyDescent="0.2">
      <c r="A25" s="12" t="s">
        <v>41</v>
      </c>
      <c r="B25" s="13" t="s">
        <v>42</v>
      </c>
      <c r="C25" s="14">
        <v>120787</v>
      </c>
      <c r="D25" s="15"/>
      <c r="E25" s="58">
        <f t="shared" si="4"/>
        <v>120787</v>
      </c>
      <c r="F25" s="15"/>
      <c r="G25" s="58">
        <f t="shared" si="5"/>
        <v>120787</v>
      </c>
      <c r="H25" s="15"/>
      <c r="I25" s="58">
        <f t="shared" si="3"/>
        <v>120787</v>
      </c>
      <c r="J25" s="15"/>
      <c r="K25" s="58">
        <f t="shared" si="6"/>
        <v>120787</v>
      </c>
      <c r="L25" s="15"/>
      <c r="M25" s="58">
        <f t="shared" si="7"/>
        <v>120787</v>
      </c>
      <c r="N25" s="15"/>
      <c r="O25" s="58">
        <f t="shared" si="8"/>
        <v>120787</v>
      </c>
      <c r="P25" s="15"/>
      <c r="Q25" s="58">
        <f t="shared" si="9"/>
        <v>120787</v>
      </c>
      <c r="R25" s="15"/>
      <c r="S25" s="14">
        <f t="shared" si="10"/>
        <v>120787</v>
      </c>
      <c r="T25" s="16"/>
      <c r="U25" s="21"/>
    </row>
    <row r="26" spans="1:21" ht="33.75" customHeight="1" x14ac:dyDescent="0.25">
      <c r="A26" s="12" t="s">
        <v>43</v>
      </c>
      <c r="B26" s="13" t="s">
        <v>240</v>
      </c>
      <c r="C26" s="14">
        <v>242459.9</v>
      </c>
      <c r="D26" s="15">
        <v>-24865.299999999988</v>
      </c>
      <c r="E26" s="58">
        <f t="shared" si="4"/>
        <v>217594.6</v>
      </c>
      <c r="F26" s="15"/>
      <c r="G26" s="58">
        <f t="shared" si="5"/>
        <v>217594.6</v>
      </c>
      <c r="H26" s="15">
        <v>28935.199999999983</v>
      </c>
      <c r="I26" s="58">
        <f t="shared" si="3"/>
        <v>246529.8</v>
      </c>
      <c r="J26" s="15">
        <v>701008.7</v>
      </c>
      <c r="K26" s="58">
        <f t="shared" si="6"/>
        <v>947538.5</v>
      </c>
      <c r="L26" s="15"/>
      <c r="M26" s="58">
        <f t="shared" si="7"/>
        <v>947538.5</v>
      </c>
      <c r="N26" s="15"/>
      <c r="O26" s="58">
        <f t="shared" si="8"/>
        <v>947538.5</v>
      </c>
      <c r="P26" s="15"/>
      <c r="Q26" s="58">
        <f t="shared" si="9"/>
        <v>947538.5</v>
      </c>
      <c r="R26" s="15"/>
      <c r="S26" s="14">
        <f t="shared" si="10"/>
        <v>947538.5</v>
      </c>
      <c r="T26" s="16">
        <f>D26+H26+J26</f>
        <v>705078.6</v>
      </c>
      <c r="U26" s="1"/>
    </row>
    <row r="27" spans="1:21" ht="28.5" customHeight="1" x14ac:dyDescent="0.2">
      <c r="A27" s="12" t="s">
        <v>44</v>
      </c>
      <c r="B27" s="13" t="s">
        <v>45</v>
      </c>
      <c r="C27" s="14">
        <v>128</v>
      </c>
      <c r="D27" s="15"/>
      <c r="E27" s="58">
        <f t="shared" si="4"/>
        <v>128</v>
      </c>
      <c r="F27" s="15"/>
      <c r="G27" s="58">
        <f t="shared" si="5"/>
        <v>128</v>
      </c>
      <c r="H27" s="15"/>
      <c r="I27" s="58">
        <f t="shared" si="3"/>
        <v>128</v>
      </c>
      <c r="J27" s="15"/>
      <c r="K27" s="58">
        <f t="shared" si="6"/>
        <v>128</v>
      </c>
      <c r="L27" s="15"/>
      <c r="M27" s="58">
        <f t="shared" si="7"/>
        <v>128</v>
      </c>
      <c r="N27" s="15"/>
      <c r="O27" s="58">
        <f t="shared" si="8"/>
        <v>128</v>
      </c>
      <c r="P27" s="15"/>
      <c r="Q27" s="58">
        <f t="shared" si="9"/>
        <v>128</v>
      </c>
      <c r="R27" s="15"/>
      <c r="S27" s="14">
        <f t="shared" si="10"/>
        <v>128</v>
      </c>
      <c r="T27" s="16"/>
    </row>
    <row r="28" spans="1:21" ht="15.75" customHeight="1" x14ac:dyDescent="0.2">
      <c r="A28" s="12" t="s">
        <v>46</v>
      </c>
      <c r="B28" s="13" t="s">
        <v>47</v>
      </c>
      <c r="C28" s="14">
        <v>16931.3</v>
      </c>
      <c r="D28" s="15"/>
      <c r="E28" s="58">
        <f t="shared" si="4"/>
        <v>16931.3</v>
      </c>
      <c r="F28" s="15"/>
      <c r="G28" s="58">
        <f t="shared" si="5"/>
        <v>16931.3</v>
      </c>
      <c r="H28" s="15"/>
      <c r="I28" s="58">
        <f t="shared" si="3"/>
        <v>16931.3</v>
      </c>
      <c r="J28" s="15"/>
      <c r="K28" s="58">
        <f t="shared" si="6"/>
        <v>16931.3</v>
      </c>
      <c r="L28" s="15"/>
      <c r="M28" s="58">
        <f t="shared" si="7"/>
        <v>16931.3</v>
      </c>
      <c r="N28" s="15"/>
      <c r="O28" s="58">
        <f t="shared" si="8"/>
        <v>16931.3</v>
      </c>
      <c r="P28" s="15"/>
      <c r="Q28" s="58">
        <f t="shared" si="9"/>
        <v>16931.3</v>
      </c>
      <c r="R28" s="15"/>
      <c r="S28" s="14">
        <f t="shared" si="10"/>
        <v>16931.3</v>
      </c>
      <c r="T28" s="16"/>
    </row>
    <row r="29" spans="1:21" ht="15.75" customHeight="1" x14ac:dyDescent="0.25">
      <c r="A29" s="12" t="s">
        <v>48</v>
      </c>
      <c r="B29" s="13" t="s">
        <v>49</v>
      </c>
      <c r="C29" s="14">
        <v>977941.3</v>
      </c>
      <c r="D29" s="15">
        <v>335024.80000000005</v>
      </c>
      <c r="E29" s="58">
        <f t="shared" si="4"/>
        <v>1312966.1000000001</v>
      </c>
      <c r="F29" s="15"/>
      <c r="G29" s="58">
        <f t="shared" si="5"/>
        <v>1312966.1000000001</v>
      </c>
      <c r="H29" s="15"/>
      <c r="I29" s="58">
        <f t="shared" si="3"/>
        <v>1312966.1000000001</v>
      </c>
      <c r="J29" s="15"/>
      <c r="K29" s="58">
        <f t="shared" si="6"/>
        <v>1312966.1000000001</v>
      </c>
      <c r="L29" s="15"/>
      <c r="M29" s="58">
        <f t="shared" si="7"/>
        <v>1312966.1000000001</v>
      </c>
      <c r="N29" s="15"/>
      <c r="O29" s="58">
        <f t="shared" si="8"/>
        <v>1312966.1000000001</v>
      </c>
      <c r="P29" s="15"/>
      <c r="Q29" s="58">
        <f t="shared" si="9"/>
        <v>1312966.1000000001</v>
      </c>
      <c r="R29" s="15"/>
      <c r="S29" s="14">
        <f t="shared" si="10"/>
        <v>1312966.1000000001</v>
      </c>
      <c r="T29" s="16">
        <f>D29</f>
        <v>335024.80000000005</v>
      </c>
      <c r="U29" s="1"/>
    </row>
    <row r="30" spans="1:21" ht="15.75" customHeight="1" x14ac:dyDescent="0.2">
      <c r="A30" s="12" t="s">
        <v>50</v>
      </c>
      <c r="B30" s="13" t="s">
        <v>51</v>
      </c>
      <c r="C30" s="14">
        <v>3920</v>
      </c>
      <c r="D30" s="15"/>
      <c r="E30" s="58">
        <f t="shared" si="4"/>
        <v>3920</v>
      </c>
      <c r="F30" s="15"/>
      <c r="G30" s="58">
        <f t="shared" si="5"/>
        <v>3920</v>
      </c>
      <c r="H30" s="15"/>
      <c r="I30" s="58">
        <f t="shared" si="3"/>
        <v>3920</v>
      </c>
      <c r="J30" s="15"/>
      <c r="K30" s="58">
        <f t="shared" si="6"/>
        <v>3920</v>
      </c>
      <c r="L30" s="15"/>
      <c r="M30" s="58">
        <f t="shared" si="7"/>
        <v>3920</v>
      </c>
      <c r="N30" s="15"/>
      <c r="O30" s="58">
        <f t="shared" si="8"/>
        <v>3920</v>
      </c>
      <c r="P30" s="15"/>
      <c r="Q30" s="58">
        <f t="shared" si="9"/>
        <v>3920</v>
      </c>
      <c r="R30" s="15"/>
      <c r="S30" s="14">
        <f t="shared" si="10"/>
        <v>3920</v>
      </c>
      <c r="T30" s="16"/>
    </row>
    <row r="31" spans="1:21" s="11" customFormat="1" ht="18" customHeight="1" x14ac:dyDescent="0.2">
      <c r="A31" s="24" t="s">
        <v>52</v>
      </c>
      <c r="B31" s="65" t="s">
        <v>53</v>
      </c>
      <c r="C31" s="26">
        <f t="shared" ref="C31:G31" si="11">C32+C38+C39+C40+C41+C42</f>
        <v>45906881.200000003</v>
      </c>
      <c r="D31" s="26">
        <f t="shared" si="11"/>
        <v>707132.9</v>
      </c>
      <c r="E31" s="26">
        <f t="shared" si="11"/>
        <v>46614014.100000001</v>
      </c>
      <c r="F31" s="26"/>
      <c r="G31" s="26">
        <f t="shared" si="11"/>
        <v>46614014.100000001</v>
      </c>
      <c r="H31" s="26"/>
      <c r="I31" s="26">
        <f>I32+I38+I39+I40+I41+I42</f>
        <v>46614014.100000001</v>
      </c>
      <c r="J31" s="26">
        <f t="shared" ref="J31:T31" si="12">J32+J38+J39+J40+J41+J42</f>
        <v>2136458.0999999996</v>
      </c>
      <c r="K31" s="26">
        <f t="shared" si="12"/>
        <v>48750472.200000003</v>
      </c>
      <c r="L31" s="26">
        <f t="shared" si="12"/>
        <v>2673643.100000002</v>
      </c>
      <c r="M31" s="26">
        <f t="shared" si="12"/>
        <v>51424115.299999997</v>
      </c>
      <c r="N31" s="26">
        <f t="shared" si="12"/>
        <v>314707.19999999995</v>
      </c>
      <c r="O31" s="26">
        <f t="shared" si="12"/>
        <v>51738822.5</v>
      </c>
      <c r="P31" s="26">
        <f t="shared" si="12"/>
        <v>2789725.1999999983</v>
      </c>
      <c r="Q31" s="26">
        <f t="shared" si="12"/>
        <v>54528547.699999996</v>
      </c>
      <c r="R31" s="26">
        <f t="shared" si="12"/>
        <v>1357800</v>
      </c>
      <c r="S31" s="26">
        <f t="shared" si="12"/>
        <v>55886347.699999996</v>
      </c>
      <c r="T31" s="26">
        <f t="shared" si="12"/>
        <v>9979466.5</v>
      </c>
      <c r="U31" s="10"/>
    </row>
    <row r="32" spans="1:21" s="11" customFormat="1" ht="40.5" customHeight="1" x14ac:dyDescent="0.25">
      <c r="A32" s="12" t="s">
        <v>54</v>
      </c>
      <c r="B32" s="13" t="s">
        <v>55</v>
      </c>
      <c r="C32" s="14">
        <f>C33+C34+C35+C36+C37</f>
        <v>45906881.200000003</v>
      </c>
      <c r="D32" s="15">
        <f t="shared" ref="D32:R32" si="13">D33+D34+D35+D36+D37</f>
        <v>-1309.1999999999534</v>
      </c>
      <c r="E32" s="14">
        <f t="shared" si="13"/>
        <v>45905572</v>
      </c>
      <c r="F32" s="15"/>
      <c r="G32" s="14">
        <f t="shared" si="13"/>
        <v>45905572</v>
      </c>
      <c r="H32" s="15"/>
      <c r="I32" s="14">
        <f t="shared" si="13"/>
        <v>45905572</v>
      </c>
      <c r="J32" s="15">
        <f t="shared" si="13"/>
        <v>818860.4999999993</v>
      </c>
      <c r="K32" s="58">
        <f t="shared" si="13"/>
        <v>46724432.5</v>
      </c>
      <c r="L32" s="15">
        <f t="shared" si="13"/>
        <v>2541712.700000002</v>
      </c>
      <c r="M32" s="58">
        <f t="shared" si="13"/>
        <v>49266145.200000003</v>
      </c>
      <c r="N32" s="15">
        <f t="shared" si="13"/>
        <v>234754.39999999991</v>
      </c>
      <c r="O32" s="58">
        <f t="shared" si="13"/>
        <v>49500899.600000001</v>
      </c>
      <c r="P32" s="15">
        <f t="shared" si="13"/>
        <v>2776148.3999999985</v>
      </c>
      <c r="Q32" s="58">
        <f t="shared" si="13"/>
        <v>52277048</v>
      </c>
      <c r="R32" s="15">
        <f t="shared" si="13"/>
        <v>1357800</v>
      </c>
      <c r="S32" s="14">
        <f>S33+S34+S35+S36+S37</f>
        <v>53634848</v>
      </c>
      <c r="T32" s="16">
        <f>T33+T34+T35+T36+T37</f>
        <v>7727966.7999999998</v>
      </c>
      <c r="U32" s="1"/>
    </row>
    <row r="33" spans="1:25" ht="27.75" customHeight="1" x14ac:dyDescent="0.2">
      <c r="A33" s="12" t="s">
        <v>56</v>
      </c>
      <c r="B33" s="13" t="s">
        <v>57</v>
      </c>
      <c r="C33" s="14">
        <v>17685707.800000001</v>
      </c>
      <c r="D33" s="15"/>
      <c r="E33" s="58">
        <f>C33+D33</f>
        <v>17685707.800000001</v>
      </c>
      <c r="F33" s="15"/>
      <c r="G33" s="58">
        <f>E33+F33</f>
        <v>17685707.800000001</v>
      </c>
      <c r="H33" s="15"/>
      <c r="I33" s="58">
        <f>G33+H33</f>
        <v>17685707.800000001</v>
      </c>
      <c r="J33" s="15"/>
      <c r="K33" s="58">
        <f>I33+J33</f>
        <v>17685707.800000001</v>
      </c>
      <c r="L33" s="15">
        <v>1900000</v>
      </c>
      <c r="M33" s="58">
        <f>K33+L33</f>
        <v>19585707.800000001</v>
      </c>
      <c r="N33" s="15"/>
      <c r="O33" s="58">
        <f>M33+N33</f>
        <v>19585707.800000001</v>
      </c>
      <c r="P33" s="15"/>
      <c r="Q33" s="58">
        <f>O33+P33</f>
        <v>19585707.800000001</v>
      </c>
      <c r="R33" s="15"/>
      <c r="S33" s="14">
        <f>Q33+R33</f>
        <v>19585707.800000001</v>
      </c>
      <c r="T33" s="16">
        <f>L33</f>
        <v>1900000</v>
      </c>
      <c r="U33" s="27"/>
      <c r="V33" s="28"/>
      <c r="W33" s="11"/>
      <c r="X33" s="28"/>
    </row>
    <row r="34" spans="1:25" ht="42" customHeight="1" x14ac:dyDescent="0.2">
      <c r="A34" s="12" t="s">
        <v>58</v>
      </c>
      <c r="B34" s="13" t="s">
        <v>59</v>
      </c>
      <c r="C34" s="14">
        <v>24197037.699999999</v>
      </c>
      <c r="D34" s="15"/>
      <c r="E34" s="58">
        <f t="shared" ref="E34:E38" si="14">C34+D34</f>
        <v>24197037.699999999</v>
      </c>
      <c r="F34" s="15"/>
      <c r="G34" s="58">
        <f t="shared" ref="G34:G38" si="15">E34+F34</f>
        <v>24197037.699999999</v>
      </c>
      <c r="H34" s="15"/>
      <c r="I34" s="58">
        <f t="shared" ref="I34:I38" si="16">G34+H34</f>
        <v>24197037.699999999</v>
      </c>
      <c r="J34" s="15">
        <v>304402.19999999925</v>
      </c>
      <c r="K34" s="58">
        <f t="shared" ref="K34:K41" si="17">I34+J34</f>
        <v>24501439.899999999</v>
      </c>
      <c r="L34" s="15">
        <v>348642.40000000224</v>
      </c>
      <c r="M34" s="58">
        <f t="shared" ref="M34:M41" si="18">K34+L34</f>
        <v>24850082.300000001</v>
      </c>
      <c r="N34" s="15">
        <v>139828.5</v>
      </c>
      <c r="O34" s="58">
        <f t="shared" ref="O34:O41" si="19">M34+N34</f>
        <v>24989910.800000001</v>
      </c>
      <c r="P34" s="15">
        <v>2580690.3999999985</v>
      </c>
      <c r="Q34" s="58">
        <f t="shared" ref="Q34:Q41" si="20">O34+P34</f>
        <v>27570601.199999999</v>
      </c>
      <c r="R34" s="15">
        <v>645000</v>
      </c>
      <c r="S34" s="14">
        <f t="shared" ref="S34:S41" si="21">Q34+R34</f>
        <v>28215601.199999999</v>
      </c>
      <c r="T34" s="16">
        <f>J34+L34+N34+P34+R34</f>
        <v>4018563.5</v>
      </c>
      <c r="U34" s="27"/>
      <c r="V34" s="28"/>
      <c r="X34" s="28"/>
    </row>
    <row r="35" spans="1:25" ht="27.75" customHeight="1" x14ac:dyDescent="0.2">
      <c r="A35" s="12" t="s">
        <v>60</v>
      </c>
      <c r="B35" s="13" t="s">
        <v>61</v>
      </c>
      <c r="C35" s="14">
        <v>2623677.5</v>
      </c>
      <c r="D35" s="15"/>
      <c r="E35" s="58">
        <f t="shared" si="14"/>
        <v>2623677.5</v>
      </c>
      <c r="F35" s="15"/>
      <c r="G35" s="58">
        <f t="shared" si="15"/>
        <v>2623677.5</v>
      </c>
      <c r="H35" s="15"/>
      <c r="I35" s="58">
        <f t="shared" si="16"/>
        <v>2623677.5</v>
      </c>
      <c r="J35" s="15"/>
      <c r="K35" s="58">
        <f t="shared" si="17"/>
        <v>2623677.5</v>
      </c>
      <c r="L35" s="15">
        <v>2982.6000000000931</v>
      </c>
      <c r="M35" s="58">
        <f t="shared" si="18"/>
        <v>2626660.1</v>
      </c>
      <c r="N35" s="15"/>
      <c r="O35" s="58">
        <f t="shared" si="19"/>
        <v>2626660.1</v>
      </c>
      <c r="P35" s="15"/>
      <c r="Q35" s="58">
        <f t="shared" si="20"/>
        <v>2626660.1</v>
      </c>
      <c r="R35" s="15"/>
      <c r="S35" s="14">
        <f t="shared" si="21"/>
        <v>2626660.1</v>
      </c>
      <c r="T35" s="16">
        <f>L35</f>
        <v>2982.6000000000931</v>
      </c>
      <c r="U35" s="27"/>
      <c r="V35" s="28"/>
      <c r="X35" s="28"/>
    </row>
    <row r="36" spans="1:25" ht="21" customHeight="1" x14ac:dyDescent="0.2">
      <c r="A36" s="12" t="s">
        <v>62</v>
      </c>
      <c r="B36" s="13" t="s">
        <v>63</v>
      </c>
      <c r="C36" s="14">
        <v>1400458.2</v>
      </c>
      <c r="D36" s="15">
        <v>-1309.1999999999534</v>
      </c>
      <c r="E36" s="58">
        <f t="shared" si="14"/>
        <v>1399149</v>
      </c>
      <c r="F36" s="15"/>
      <c r="G36" s="58">
        <f t="shared" si="15"/>
        <v>1399149</v>
      </c>
      <c r="H36" s="15"/>
      <c r="I36" s="58">
        <f t="shared" si="16"/>
        <v>1399149</v>
      </c>
      <c r="J36" s="15">
        <v>514458.30000000005</v>
      </c>
      <c r="K36" s="58">
        <f t="shared" si="17"/>
        <v>1913607.3</v>
      </c>
      <c r="L36" s="15">
        <v>290087.69999999995</v>
      </c>
      <c r="M36" s="58">
        <f t="shared" si="18"/>
        <v>2203695</v>
      </c>
      <c r="N36" s="15">
        <v>94925.899999999907</v>
      </c>
      <c r="O36" s="58">
        <f t="shared" si="19"/>
        <v>2298620.9</v>
      </c>
      <c r="P36" s="15">
        <v>195458</v>
      </c>
      <c r="Q36" s="58">
        <f t="shared" si="20"/>
        <v>2494078.9</v>
      </c>
      <c r="R36" s="15">
        <v>712800</v>
      </c>
      <c r="S36" s="14">
        <f t="shared" si="21"/>
        <v>3206878.9</v>
      </c>
      <c r="T36" s="16">
        <f>D36+J36+L36+N36+P36+R36</f>
        <v>1806420.7</v>
      </c>
      <c r="U36" s="27"/>
      <c r="V36" s="28"/>
      <c r="X36" s="28"/>
    </row>
    <row r="37" spans="1:25" ht="27.75" customHeight="1" x14ac:dyDescent="0.2">
      <c r="A37" s="29" t="s">
        <v>64</v>
      </c>
      <c r="B37" s="30" t="s">
        <v>65</v>
      </c>
      <c r="C37" s="31"/>
      <c r="D37" s="15"/>
      <c r="E37" s="58"/>
      <c r="F37" s="15"/>
      <c r="G37" s="58"/>
      <c r="H37" s="15"/>
      <c r="I37" s="58"/>
      <c r="J37" s="15"/>
      <c r="K37" s="58"/>
      <c r="L37" s="15"/>
      <c r="M37" s="58"/>
      <c r="N37" s="15"/>
      <c r="O37" s="58"/>
      <c r="P37" s="15"/>
      <c r="Q37" s="58"/>
      <c r="R37" s="15"/>
      <c r="S37" s="14"/>
      <c r="T37" s="16"/>
    </row>
    <row r="38" spans="1:25" ht="40.5" customHeight="1" x14ac:dyDescent="0.2">
      <c r="A38" s="29" t="s">
        <v>235</v>
      </c>
      <c r="B38" s="30" t="s">
        <v>66</v>
      </c>
      <c r="C38" s="31"/>
      <c r="D38" s="15">
        <v>708442.1</v>
      </c>
      <c r="E38" s="58">
        <f t="shared" si="14"/>
        <v>708442.1</v>
      </c>
      <c r="F38" s="15"/>
      <c r="G38" s="58">
        <f t="shared" si="15"/>
        <v>708442.1</v>
      </c>
      <c r="H38" s="15"/>
      <c r="I38" s="58">
        <f t="shared" si="16"/>
        <v>708442.1</v>
      </c>
      <c r="J38" s="15">
        <v>287036.90000000002</v>
      </c>
      <c r="K38" s="58">
        <f t="shared" si="17"/>
        <v>995479</v>
      </c>
      <c r="L38" s="15">
        <v>97749.300000000047</v>
      </c>
      <c r="M38" s="58">
        <f t="shared" si="18"/>
        <v>1093228.3</v>
      </c>
      <c r="N38" s="15">
        <v>79952.800000000047</v>
      </c>
      <c r="O38" s="58">
        <f t="shared" si="19"/>
        <v>1173181.1000000001</v>
      </c>
      <c r="P38" s="15">
        <v>13576.799999999814</v>
      </c>
      <c r="Q38" s="58">
        <f t="shared" si="20"/>
        <v>1186757.8999999999</v>
      </c>
      <c r="R38" s="15"/>
      <c r="S38" s="14">
        <f t="shared" si="21"/>
        <v>1186757.8999999999</v>
      </c>
      <c r="T38" s="16">
        <f>D38+J38+L38+N38+P38</f>
        <v>1186757.8999999999</v>
      </c>
      <c r="W38" s="28"/>
    </row>
    <row r="39" spans="1:25" ht="33" customHeight="1" x14ac:dyDescent="0.2">
      <c r="A39" s="29" t="s">
        <v>232</v>
      </c>
      <c r="B39" s="30" t="s">
        <v>233</v>
      </c>
      <c r="C39" s="31"/>
      <c r="D39" s="32"/>
      <c r="E39" s="58"/>
      <c r="F39" s="32"/>
      <c r="G39" s="58"/>
      <c r="H39" s="32"/>
      <c r="I39" s="58"/>
      <c r="J39" s="32"/>
      <c r="K39" s="58"/>
      <c r="L39" s="32"/>
      <c r="M39" s="58"/>
      <c r="N39" s="32"/>
      <c r="O39" s="58"/>
      <c r="P39" s="32"/>
      <c r="Q39" s="58"/>
      <c r="R39" s="32"/>
      <c r="S39" s="14"/>
      <c r="T39" s="16"/>
      <c r="W39" s="28"/>
    </row>
    <row r="40" spans="1:25" ht="20.25" customHeight="1" x14ac:dyDescent="0.2">
      <c r="A40" s="29" t="s">
        <v>251</v>
      </c>
      <c r="B40" s="30" t="s">
        <v>252</v>
      </c>
      <c r="C40" s="31"/>
      <c r="D40" s="32"/>
      <c r="E40" s="58"/>
      <c r="F40" s="32"/>
      <c r="G40" s="58"/>
      <c r="H40" s="32"/>
      <c r="I40" s="58"/>
      <c r="J40" s="32">
        <v>1022797</v>
      </c>
      <c r="K40" s="58">
        <f t="shared" si="17"/>
        <v>1022797</v>
      </c>
      <c r="L40" s="32"/>
      <c r="M40" s="58">
        <f t="shared" si="18"/>
        <v>1022797</v>
      </c>
      <c r="N40" s="32"/>
      <c r="O40" s="58">
        <f t="shared" si="19"/>
        <v>1022797</v>
      </c>
      <c r="P40" s="32"/>
      <c r="Q40" s="58">
        <f t="shared" si="20"/>
        <v>1022797</v>
      </c>
      <c r="R40" s="32"/>
      <c r="S40" s="14">
        <f t="shared" si="21"/>
        <v>1022797</v>
      </c>
      <c r="T40" s="16">
        <f>J40</f>
        <v>1022797</v>
      </c>
      <c r="W40" s="28"/>
    </row>
    <row r="41" spans="1:25" ht="72" customHeight="1" x14ac:dyDescent="0.25">
      <c r="A41" s="29" t="s">
        <v>67</v>
      </c>
      <c r="B41" s="30" t="s">
        <v>68</v>
      </c>
      <c r="C41" s="31"/>
      <c r="D41" s="32"/>
      <c r="E41" s="58"/>
      <c r="F41" s="32"/>
      <c r="G41" s="58"/>
      <c r="H41" s="32"/>
      <c r="I41" s="58"/>
      <c r="J41" s="32">
        <v>7763.7</v>
      </c>
      <c r="K41" s="58">
        <f t="shared" si="17"/>
        <v>7763.7</v>
      </c>
      <c r="L41" s="32">
        <v>34181.100000000006</v>
      </c>
      <c r="M41" s="58">
        <f t="shared" si="18"/>
        <v>41944.800000000003</v>
      </c>
      <c r="N41" s="32"/>
      <c r="O41" s="58">
        <f t="shared" si="19"/>
        <v>41944.800000000003</v>
      </c>
      <c r="P41" s="32"/>
      <c r="Q41" s="58">
        <f t="shared" si="20"/>
        <v>41944.800000000003</v>
      </c>
      <c r="R41" s="32"/>
      <c r="S41" s="14">
        <f t="shared" si="21"/>
        <v>41944.800000000003</v>
      </c>
      <c r="T41" s="16">
        <f>J41+L41</f>
        <v>41944.800000000003</v>
      </c>
      <c r="U41" s="20"/>
    </row>
    <row r="42" spans="1:25" ht="55.5" customHeight="1" x14ac:dyDescent="0.25">
      <c r="A42" s="29" t="s">
        <v>69</v>
      </c>
      <c r="B42" s="30" t="s">
        <v>70</v>
      </c>
      <c r="C42" s="31"/>
      <c r="D42" s="32"/>
      <c r="E42" s="58"/>
      <c r="F42" s="32"/>
      <c r="G42" s="58"/>
      <c r="H42" s="32"/>
      <c r="I42" s="58"/>
      <c r="J42" s="32"/>
      <c r="K42" s="58"/>
      <c r="L42" s="32"/>
      <c r="M42" s="58"/>
      <c r="N42" s="32"/>
      <c r="O42" s="58"/>
      <c r="P42" s="32"/>
      <c r="Q42" s="58"/>
      <c r="R42" s="32"/>
      <c r="S42" s="14"/>
      <c r="T42" s="16"/>
      <c r="U42" s="20"/>
      <c r="V42" s="28"/>
    </row>
    <row r="43" spans="1:25" s="11" customFormat="1" ht="19.5" customHeight="1" thickBot="1" x14ac:dyDescent="0.25">
      <c r="A43" s="67" t="s">
        <v>71</v>
      </c>
      <c r="B43" s="68"/>
      <c r="C43" s="33">
        <f>C7+C31</f>
        <v>154697368.30000001</v>
      </c>
      <c r="D43" s="33">
        <f>D7+D31</f>
        <v>2160687.5000000014</v>
      </c>
      <c r="E43" s="33">
        <f t="shared" ref="E43:R43" si="22">E7+E31</f>
        <v>156858055.80000001</v>
      </c>
      <c r="F43" s="33">
        <f t="shared" si="22"/>
        <v>123253</v>
      </c>
      <c r="G43" s="33">
        <f t="shared" si="22"/>
        <v>156981308.80000001</v>
      </c>
      <c r="H43" s="33">
        <f t="shared" si="22"/>
        <v>2099999.9999999972</v>
      </c>
      <c r="I43" s="33">
        <f t="shared" si="22"/>
        <v>159081308.79999998</v>
      </c>
      <c r="J43" s="33">
        <f t="shared" si="22"/>
        <v>2837466.8</v>
      </c>
      <c r="K43" s="33">
        <f t="shared" si="22"/>
        <v>161918775.69999999</v>
      </c>
      <c r="L43" s="33">
        <f t="shared" si="22"/>
        <v>3573643.100000002</v>
      </c>
      <c r="M43" s="33">
        <f t="shared" si="22"/>
        <v>165492418.79999998</v>
      </c>
      <c r="N43" s="33">
        <f t="shared" si="22"/>
        <v>314707.19999999995</v>
      </c>
      <c r="O43" s="33">
        <f t="shared" si="22"/>
        <v>165807126</v>
      </c>
      <c r="P43" s="33">
        <f t="shared" si="22"/>
        <v>3044925.4999999981</v>
      </c>
      <c r="Q43" s="33">
        <f t="shared" si="22"/>
        <v>168852051.49999997</v>
      </c>
      <c r="R43" s="33">
        <f t="shared" si="22"/>
        <v>1357800</v>
      </c>
      <c r="S43" s="33">
        <f>S7+S31</f>
        <v>170209851.49999997</v>
      </c>
      <c r="T43" s="63">
        <f>T7+T31</f>
        <v>15512483.199999997</v>
      </c>
    </row>
    <row r="45" spans="1:25" x14ac:dyDescent="0.2">
      <c r="S45" s="28"/>
      <c r="U45" s="28"/>
      <c r="Y45" s="28"/>
    </row>
    <row r="46" spans="1:25" x14ac:dyDescent="0.2">
      <c r="C46" s="35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36"/>
      <c r="T46" s="28"/>
    </row>
    <row r="47" spans="1:25" x14ac:dyDescent="0.2">
      <c r="S47" s="28"/>
    </row>
    <row r="48" spans="1:25" x14ac:dyDescent="0.2">
      <c r="S48" s="37"/>
      <c r="T48" s="28"/>
    </row>
    <row r="49" spans="3:20" x14ac:dyDescent="0.2">
      <c r="C49" s="38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28"/>
    </row>
    <row r="50" spans="3:20" x14ac:dyDescent="0.2"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37"/>
      <c r="T50" s="28"/>
    </row>
    <row r="51" spans="3:20" x14ac:dyDescent="0.2">
      <c r="C51" s="41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28"/>
      <c r="T51" s="28"/>
    </row>
    <row r="52" spans="3:20" x14ac:dyDescent="0.2"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28"/>
      <c r="T52" s="28"/>
    </row>
    <row r="54" spans="3:20" ht="15.75" x14ac:dyDescent="0.25">
      <c r="S54" s="20"/>
    </row>
    <row r="56" spans="3:20" x14ac:dyDescent="0.2">
      <c r="T56" s="28"/>
    </row>
  </sheetData>
  <mergeCells count="15">
    <mergeCell ref="A43:B43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J4:K4"/>
    <mergeCell ref="L4:M4"/>
    <mergeCell ref="N4:O4"/>
    <mergeCell ref="D3:R3"/>
    <mergeCell ref="P4:Q4"/>
  </mergeCells>
  <printOptions horizontalCentered="1"/>
  <pageMargins left="7.874015748031496E-2" right="7.874015748031496E-2" top="0.11811023622047245" bottom="0.11811023622047245" header="0" footer="0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8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E90" sqref="AE90"/>
    </sheetView>
  </sheetViews>
  <sheetFormatPr defaultRowHeight="12.75" x14ac:dyDescent="0.2"/>
  <cols>
    <col min="1" max="1" width="19" style="2" customWidth="1"/>
    <col min="2" max="2" width="54.1640625" style="34" customWidth="1"/>
    <col min="3" max="3" width="24" style="34" customWidth="1"/>
    <col min="4" max="4" width="15.33203125" style="44" customWidth="1"/>
    <col min="5" max="5" width="17.6640625" style="44" customWidth="1"/>
    <col min="6" max="6" width="15.5" style="44" customWidth="1"/>
    <col min="7" max="7" width="18.6640625" style="44" customWidth="1"/>
    <col min="8" max="8" width="16.1640625" style="44" customWidth="1"/>
    <col min="9" max="9" width="18.6640625" style="44" customWidth="1"/>
    <col min="10" max="18" width="16.1640625" style="44" customWidth="1"/>
    <col min="19" max="19" width="23.5" style="2" customWidth="1"/>
    <col min="20" max="20" width="15.5" style="2" customWidth="1"/>
    <col min="21" max="21" width="20" style="43" customWidth="1"/>
    <col min="22" max="22" width="23.6640625" style="2" customWidth="1"/>
    <col min="23" max="16384" width="9.33203125" style="2"/>
  </cols>
  <sheetData>
    <row r="1" spans="1:22" ht="23.25" customHeight="1" x14ac:dyDescent="0.2">
      <c r="A1" s="87" t="s">
        <v>242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2" ht="15.75" customHeight="1" thickBot="1" x14ac:dyDescent="0.25">
      <c r="B2" s="3"/>
      <c r="C2" s="3"/>
      <c r="T2" s="4" t="s">
        <v>0</v>
      </c>
    </row>
    <row r="3" spans="1:22" ht="60.75" customHeight="1" thickBot="1" x14ac:dyDescent="0.25">
      <c r="A3" s="70" t="s">
        <v>72</v>
      </c>
      <c r="B3" s="70" t="s">
        <v>2</v>
      </c>
      <c r="C3" s="70" t="s">
        <v>239</v>
      </c>
      <c r="D3" s="80" t="s">
        <v>237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88" t="s">
        <v>241</v>
      </c>
      <c r="T3" s="70" t="s">
        <v>3</v>
      </c>
    </row>
    <row r="4" spans="1:22" ht="25.5" customHeight="1" thickBot="1" x14ac:dyDescent="0.25">
      <c r="A4" s="71"/>
      <c r="B4" s="71"/>
      <c r="C4" s="71"/>
      <c r="D4" s="78" t="s">
        <v>238</v>
      </c>
      <c r="E4" s="79"/>
      <c r="F4" s="78" t="s">
        <v>247</v>
      </c>
      <c r="G4" s="79"/>
      <c r="H4" s="78" t="s">
        <v>249</v>
      </c>
      <c r="I4" s="79"/>
      <c r="J4" s="78" t="s">
        <v>250</v>
      </c>
      <c r="K4" s="79"/>
      <c r="L4" s="78" t="s">
        <v>253</v>
      </c>
      <c r="M4" s="79"/>
      <c r="N4" s="78" t="s">
        <v>254</v>
      </c>
      <c r="O4" s="79"/>
      <c r="P4" s="83" t="s">
        <v>255</v>
      </c>
      <c r="Q4" s="84"/>
      <c r="R4" s="66" t="s">
        <v>256</v>
      </c>
      <c r="S4" s="76"/>
      <c r="T4" s="71"/>
    </row>
    <row r="5" spans="1:22" ht="27" customHeight="1" thickBot="1" x14ac:dyDescent="0.25">
      <c r="A5" s="72"/>
      <c r="B5" s="72"/>
      <c r="C5" s="74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5" t="s">
        <v>248</v>
      </c>
      <c r="L5" s="5" t="s">
        <v>4</v>
      </c>
      <c r="M5" s="5" t="s">
        <v>248</v>
      </c>
      <c r="N5" s="5" t="s">
        <v>4</v>
      </c>
      <c r="O5" s="5" t="s">
        <v>248</v>
      </c>
      <c r="P5" s="5" t="s">
        <v>4</v>
      </c>
      <c r="Q5" s="5" t="s">
        <v>248</v>
      </c>
      <c r="R5" s="5" t="s">
        <v>4</v>
      </c>
      <c r="S5" s="77"/>
      <c r="T5" s="74"/>
    </row>
    <row r="6" spans="1:22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</row>
    <row r="7" spans="1:22" s="11" customFormat="1" ht="15.75" x14ac:dyDescent="0.25">
      <c r="A7" s="55" t="s">
        <v>73</v>
      </c>
      <c r="B7" s="8" t="s">
        <v>74</v>
      </c>
      <c r="C7" s="9">
        <f t="shared" ref="C7:T7" si="0">SUM(C8:C17)</f>
        <v>14480041.9</v>
      </c>
      <c r="D7" s="9">
        <f t="shared" si="0"/>
        <v>-736395.20000000147</v>
      </c>
      <c r="E7" s="9">
        <f t="shared" si="0"/>
        <v>13743646.699999999</v>
      </c>
      <c r="F7" s="9">
        <f t="shared" si="0"/>
        <v>-4250707.8999999985</v>
      </c>
      <c r="G7" s="9">
        <f t="shared" si="0"/>
        <v>9492938.8000000007</v>
      </c>
      <c r="H7" s="9"/>
      <c r="I7" s="9">
        <f t="shared" si="0"/>
        <v>9492938.8000000007</v>
      </c>
      <c r="J7" s="9">
        <f t="shared" si="0"/>
        <v>-279951.40000000037</v>
      </c>
      <c r="K7" s="9">
        <f t="shared" si="0"/>
        <v>9212987.4000000004</v>
      </c>
      <c r="L7" s="9">
        <f t="shared" si="0"/>
        <v>141117.49999999953</v>
      </c>
      <c r="M7" s="9">
        <f t="shared" si="0"/>
        <v>9354104.9000000004</v>
      </c>
      <c r="N7" s="9">
        <f t="shared" si="0"/>
        <v>44838.400000000023</v>
      </c>
      <c r="O7" s="9">
        <f t="shared" si="0"/>
        <v>9398943.2999999989</v>
      </c>
      <c r="P7" s="9">
        <f t="shared" si="0"/>
        <v>-116763.69999999925</v>
      </c>
      <c r="Q7" s="9">
        <f t="shared" si="0"/>
        <v>9282179.5999999996</v>
      </c>
      <c r="R7" s="9">
        <f t="shared" si="0"/>
        <v>-46515.100000000559</v>
      </c>
      <c r="S7" s="9">
        <f>SUM(S8:S17)</f>
        <v>9235664.5</v>
      </c>
      <c r="T7" s="61">
        <f t="shared" si="0"/>
        <v>-5244377.4000000013</v>
      </c>
      <c r="U7" s="48"/>
      <c r="V7" s="10"/>
    </row>
    <row r="8" spans="1:22" ht="43.5" customHeight="1" x14ac:dyDescent="0.25">
      <c r="A8" s="56" t="s">
        <v>75</v>
      </c>
      <c r="B8" s="45" t="s">
        <v>76</v>
      </c>
      <c r="C8" s="14">
        <v>262608.3</v>
      </c>
      <c r="D8" s="46">
        <v>-2427.2999999999884</v>
      </c>
      <c r="E8" s="60">
        <f>C8+D8</f>
        <v>260181</v>
      </c>
      <c r="F8" s="46"/>
      <c r="G8" s="60">
        <f>E8+F8</f>
        <v>260181</v>
      </c>
      <c r="H8" s="46"/>
      <c r="I8" s="60">
        <f>G8+H8</f>
        <v>260181</v>
      </c>
      <c r="J8" s="46"/>
      <c r="K8" s="60">
        <f>I8+J8</f>
        <v>260181</v>
      </c>
      <c r="L8" s="46"/>
      <c r="M8" s="60">
        <f>K8+L8</f>
        <v>260181</v>
      </c>
      <c r="N8" s="46"/>
      <c r="O8" s="60">
        <f>M8+N8</f>
        <v>260181</v>
      </c>
      <c r="P8" s="46"/>
      <c r="Q8" s="60">
        <f>O8+P8</f>
        <v>260181</v>
      </c>
      <c r="R8" s="46"/>
      <c r="S8" s="47">
        <f>Q8+R8</f>
        <v>260181</v>
      </c>
      <c r="T8" s="16">
        <f t="shared" ref="T8:T13" si="1">D8</f>
        <v>-2427.2999999999884</v>
      </c>
      <c r="U8" s="48"/>
      <c r="V8" s="10"/>
    </row>
    <row r="9" spans="1:22" ht="48.75" customHeight="1" x14ac:dyDescent="0.25">
      <c r="A9" s="56" t="s">
        <v>77</v>
      </c>
      <c r="B9" s="45" t="s">
        <v>78</v>
      </c>
      <c r="C9" s="14">
        <v>362783.7</v>
      </c>
      <c r="D9" s="46">
        <v>-3863</v>
      </c>
      <c r="E9" s="60">
        <f t="shared" ref="E9:E72" si="2">C9+D9</f>
        <v>358920.7</v>
      </c>
      <c r="F9" s="46"/>
      <c r="G9" s="60">
        <f t="shared" ref="G9:G72" si="3">E9+F9</f>
        <v>358920.7</v>
      </c>
      <c r="H9" s="46"/>
      <c r="I9" s="60">
        <f t="shared" ref="I9:I72" si="4">G9+H9</f>
        <v>358920.7</v>
      </c>
      <c r="J9" s="46"/>
      <c r="K9" s="60">
        <f t="shared" ref="K9:K72" si="5">I9+J9</f>
        <v>358920.7</v>
      </c>
      <c r="L9" s="46"/>
      <c r="M9" s="60">
        <f t="shared" ref="M9:M72" si="6">K9+L9</f>
        <v>358920.7</v>
      </c>
      <c r="N9" s="46"/>
      <c r="O9" s="60">
        <f t="shared" ref="O9:O72" si="7">M9+N9</f>
        <v>358920.7</v>
      </c>
      <c r="P9" s="46"/>
      <c r="Q9" s="60">
        <f t="shared" ref="Q9:Q72" si="8">O9+P9</f>
        <v>358920.7</v>
      </c>
      <c r="R9" s="46"/>
      <c r="S9" s="47">
        <f t="shared" ref="S9:S17" si="9">Q9+R9</f>
        <v>358920.7</v>
      </c>
      <c r="T9" s="16">
        <f t="shared" si="1"/>
        <v>-3863</v>
      </c>
      <c r="U9" s="48"/>
      <c r="V9" s="10"/>
    </row>
    <row r="10" spans="1:22" ht="51" customHeight="1" x14ac:dyDescent="0.25">
      <c r="A10" s="56" t="s">
        <v>79</v>
      </c>
      <c r="B10" s="45" t="s">
        <v>80</v>
      </c>
      <c r="C10" s="14">
        <v>133601.29999999999</v>
      </c>
      <c r="D10" s="46">
        <v>-1152</v>
      </c>
      <c r="E10" s="60">
        <f t="shared" si="2"/>
        <v>132449.29999999999</v>
      </c>
      <c r="F10" s="46"/>
      <c r="G10" s="60">
        <f t="shared" si="3"/>
        <v>132449.29999999999</v>
      </c>
      <c r="H10" s="46"/>
      <c r="I10" s="60">
        <f t="shared" si="4"/>
        <v>132449.29999999999</v>
      </c>
      <c r="J10" s="46"/>
      <c r="K10" s="60">
        <f t="shared" si="5"/>
        <v>132449.29999999999</v>
      </c>
      <c r="L10" s="46"/>
      <c r="M10" s="60">
        <f t="shared" si="6"/>
        <v>132449.29999999999</v>
      </c>
      <c r="N10" s="46"/>
      <c r="O10" s="60">
        <f t="shared" si="7"/>
        <v>132449.29999999999</v>
      </c>
      <c r="P10" s="46"/>
      <c r="Q10" s="60">
        <f t="shared" si="8"/>
        <v>132449.29999999999</v>
      </c>
      <c r="R10" s="46"/>
      <c r="S10" s="47">
        <f t="shared" si="9"/>
        <v>132449.29999999999</v>
      </c>
      <c r="T10" s="16">
        <f t="shared" si="1"/>
        <v>-1152</v>
      </c>
      <c r="U10" s="48"/>
      <c r="V10" s="10"/>
    </row>
    <row r="11" spans="1:22" ht="17.25" customHeight="1" x14ac:dyDescent="0.25">
      <c r="A11" s="56" t="s">
        <v>81</v>
      </c>
      <c r="B11" s="45" t="s">
        <v>82</v>
      </c>
      <c r="C11" s="14">
        <v>629648.80000000005</v>
      </c>
      <c r="D11" s="46">
        <v>-2411.9000000000233</v>
      </c>
      <c r="E11" s="60">
        <f t="shared" si="2"/>
        <v>627236.9</v>
      </c>
      <c r="F11" s="46">
        <v>12384</v>
      </c>
      <c r="G11" s="60">
        <f t="shared" si="3"/>
        <v>639620.9</v>
      </c>
      <c r="H11" s="46"/>
      <c r="I11" s="60">
        <f t="shared" si="4"/>
        <v>639620.9</v>
      </c>
      <c r="J11" s="46">
        <v>10000</v>
      </c>
      <c r="K11" s="60">
        <f t="shared" si="5"/>
        <v>649620.9</v>
      </c>
      <c r="L11" s="46">
        <v>8237.1999999999534</v>
      </c>
      <c r="M11" s="60">
        <f t="shared" si="6"/>
        <v>657858.1</v>
      </c>
      <c r="N11" s="46">
        <v>1058.4000000000233</v>
      </c>
      <c r="O11" s="60">
        <f t="shared" si="7"/>
        <v>658916.5</v>
      </c>
      <c r="P11" s="46"/>
      <c r="Q11" s="60">
        <f t="shared" si="8"/>
        <v>658916.5</v>
      </c>
      <c r="R11" s="46"/>
      <c r="S11" s="47">
        <f t="shared" si="9"/>
        <v>658916.5</v>
      </c>
      <c r="T11" s="16">
        <f>D11+F11+J11+L11+N11</f>
        <v>29267.699999999953</v>
      </c>
      <c r="U11" s="48"/>
      <c r="V11" s="10"/>
    </row>
    <row r="12" spans="1:22" ht="38.25" x14ac:dyDescent="0.25">
      <c r="A12" s="56" t="s">
        <v>83</v>
      </c>
      <c r="B12" s="45" t="s">
        <v>84</v>
      </c>
      <c r="C12" s="14">
        <v>333183.59999999998</v>
      </c>
      <c r="D12" s="46">
        <v>-2293.1999999999534</v>
      </c>
      <c r="E12" s="60">
        <f t="shared" si="2"/>
        <v>330890.40000000002</v>
      </c>
      <c r="F12" s="46">
        <v>-240.10000000003492</v>
      </c>
      <c r="G12" s="60">
        <f t="shared" si="3"/>
        <v>330650.3</v>
      </c>
      <c r="H12" s="46"/>
      <c r="I12" s="60">
        <f t="shared" si="4"/>
        <v>330650.3</v>
      </c>
      <c r="J12" s="46"/>
      <c r="K12" s="60">
        <f t="shared" si="5"/>
        <v>330650.3</v>
      </c>
      <c r="L12" s="46"/>
      <c r="M12" s="60">
        <f t="shared" si="6"/>
        <v>330650.3</v>
      </c>
      <c r="N12" s="46"/>
      <c r="O12" s="60">
        <f t="shared" si="7"/>
        <v>330650.3</v>
      </c>
      <c r="P12" s="46"/>
      <c r="Q12" s="60">
        <f t="shared" si="8"/>
        <v>330650.3</v>
      </c>
      <c r="R12" s="46"/>
      <c r="S12" s="47">
        <f t="shared" si="9"/>
        <v>330650.3</v>
      </c>
      <c r="T12" s="16">
        <f>D12+F12</f>
        <v>-2533.2999999999884</v>
      </c>
      <c r="U12" s="48"/>
      <c r="V12" s="10"/>
    </row>
    <row r="13" spans="1:22" ht="17.25" customHeight="1" x14ac:dyDescent="0.25">
      <c r="A13" s="56" t="s">
        <v>85</v>
      </c>
      <c r="B13" s="45" t="s">
        <v>86</v>
      </c>
      <c r="C13" s="14">
        <v>242638</v>
      </c>
      <c r="D13" s="46">
        <v>-1422.2000000000116</v>
      </c>
      <c r="E13" s="60">
        <f t="shared" si="2"/>
        <v>241215.8</v>
      </c>
      <c r="F13" s="46"/>
      <c r="G13" s="60">
        <f t="shared" si="3"/>
        <v>241215.8</v>
      </c>
      <c r="H13" s="46"/>
      <c r="I13" s="60">
        <f t="shared" si="4"/>
        <v>241215.8</v>
      </c>
      <c r="J13" s="46"/>
      <c r="K13" s="60">
        <f t="shared" si="5"/>
        <v>241215.8</v>
      </c>
      <c r="L13" s="46"/>
      <c r="M13" s="60">
        <f t="shared" si="6"/>
        <v>241215.8</v>
      </c>
      <c r="N13" s="46"/>
      <c r="O13" s="60">
        <f t="shared" si="7"/>
        <v>241215.8</v>
      </c>
      <c r="P13" s="46"/>
      <c r="Q13" s="60">
        <f t="shared" si="8"/>
        <v>241215.8</v>
      </c>
      <c r="R13" s="46"/>
      <c r="S13" s="47">
        <f t="shared" si="9"/>
        <v>241215.8</v>
      </c>
      <c r="T13" s="16">
        <f t="shared" si="1"/>
        <v>-1422.2000000000116</v>
      </c>
      <c r="U13" s="48"/>
      <c r="V13" s="10"/>
    </row>
    <row r="14" spans="1:22" ht="29.25" customHeight="1" x14ac:dyDescent="0.25">
      <c r="A14" s="56" t="s">
        <v>243</v>
      </c>
      <c r="B14" s="45" t="s">
        <v>244</v>
      </c>
      <c r="C14" s="14"/>
      <c r="D14" s="46"/>
      <c r="E14" s="60"/>
      <c r="F14" s="46"/>
      <c r="G14" s="60"/>
      <c r="H14" s="46"/>
      <c r="I14" s="60"/>
      <c r="J14" s="46"/>
      <c r="K14" s="60"/>
      <c r="L14" s="46"/>
      <c r="M14" s="60"/>
      <c r="N14" s="46"/>
      <c r="O14" s="60"/>
      <c r="P14" s="46"/>
      <c r="Q14" s="60"/>
      <c r="R14" s="46"/>
      <c r="S14" s="47"/>
      <c r="T14" s="16"/>
      <c r="U14" s="48"/>
      <c r="V14" s="10"/>
    </row>
    <row r="15" spans="1:22" ht="16.5" customHeight="1" x14ac:dyDescent="0.25">
      <c r="A15" s="56" t="s">
        <v>87</v>
      </c>
      <c r="B15" s="45" t="s">
        <v>88</v>
      </c>
      <c r="C15" s="14">
        <v>500000</v>
      </c>
      <c r="D15" s="46"/>
      <c r="E15" s="60">
        <f t="shared" si="2"/>
        <v>500000</v>
      </c>
      <c r="F15" s="46">
        <v>300000</v>
      </c>
      <c r="G15" s="60">
        <f t="shared" si="3"/>
        <v>800000</v>
      </c>
      <c r="H15" s="46"/>
      <c r="I15" s="60">
        <f t="shared" si="4"/>
        <v>800000</v>
      </c>
      <c r="J15" s="46"/>
      <c r="K15" s="60">
        <f t="shared" si="5"/>
        <v>800000</v>
      </c>
      <c r="L15" s="46">
        <v>497794.69999999995</v>
      </c>
      <c r="M15" s="60">
        <f t="shared" si="6"/>
        <v>1297794.7</v>
      </c>
      <c r="N15" s="46"/>
      <c r="O15" s="60">
        <f t="shared" si="7"/>
        <v>1297794.7</v>
      </c>
      <c r="P15" s="46">
        <v>400000</v>
      </c>
      <c r="Q15" s="60">
        <f t="shared" si="8"/>
        <v>1697794.7</v>
      </c>
      <c r="R15" s="46"/>
      <c r="S15" s="47">
        <f t="shared" si="9"/>
        <v>1697794.7</v>
      </c>
      <c r="T15" s="16">
        <f>F15+L15+P15</f>
        <v>1197794.7</v>
      </c>
      <c r="U15" s="48"/>
      <c r="V15" s="10"/>
    </row>
    <row r="16" spans="1:22" ht="26.25" x14ac:dyDescent="0.25">
      <c r="A16" s="56" t="s">
        <v>89</v>
      </c>
      <c r="B16" s="49" t="s">
        <v>90</v>
      </c>
      <c r="C16" s="14">
        <v>204.4</v>
      </c>
      <c r="D16" s="46"/>
      <c r="E16" s="60">
        <f t="shared" si="2"/>
        <v>204.4</v>
      </c>
      <c r="F16" s="46"/>
      <c r="G16" s="60">
        <f t="shared" si="3"/>
        <v>204.4</v>
      </c>
      <c r="H16" s="46"/>
      <c r="I16" s="60">
        <f t="shared" si="4"/>
        <v>204.4</v>
      </c>
      <c r="J16" s="46"/>
      <c r="K16" s="60">
        <f t="shared" si="5"/>
        <v>204.4</v>
      </c>
      <c r="L16" s="46"/>
      <c r="M16" s="60">
        <f t="shared" si="6"/>
        <v>204.4</v>
      </c>
      <c r="N16" s="46"/>
      <c r="O16" s="60">
        <f t="shared" si="7"/>
        <v>204.4</v>
      </c>
      <c r="P16" s="46"/>
      <c r="Q16" s="60">
        <f t="shared" si="8"/>
        <v>204.4</v>
      </c>
      <c r="R16" s="46"/>
      <c r="S16" s="47">
        <f t="shared" si="9"/>
        <v>204.4</v>
      </c>
      <c r="T16" s="16"/>
      <c r="U16" s="48"/>
      <c r="V16" s="10"/>
    </row>
    <row r="17" spans="1:22" ht="19.5" customHeight="1" x14ac:dyDescent="0.25">
      <c r="A17" s="56" t="s">
        <v>91</v>
      </c>
      <c r="B17" s="45" t="s">
        <v>92</v>
      </c>
      <c r="C17" s="14">
        <v>12015373.800000001</v>
      </c>
      <c r="D17" s="46">
        <v>-722825.60000000149</v>
      </c>
      <c r="E17" s="60">
        <f t="shared" si="2"/>
        <v>11292548.199999999</v>
      </c>
      <c r="F17" s="46">
        <v>-4562851.7999999989</v>
      </c>
      <c r="G17" s="60">
        <f t="shared" si="3"/>
        <v>6729696.4000000004</v>
      </c>
      <c r="H17" s="46"/>
      <c r="I17" s="60">
        <f t="shared" si="4"/>
        <v>6729696.4000000004</v>
      </c>
      <c r="J17" s="46">
        <v>-289951.40000000037</v>
      </c>
      <c r="K17" s="60">
        <f t="shared" si="5"/>
        <v>6439745</v>
      </c>
      <c r="L17" s="46">
        <v>-364914.40000000037</v>
      </c>
      <c r="M17" s="60">
        <f t="shared" si="6"/>
        <v>6074830.5999999996</v>
      </c>
      <c r="N17" s="46">
        <v>43780</v>
      </c>
      <c r="O17" s="60">
        <f t="shared" si="7"/>
        <v>6118610.5999999996</v>
      </c>
      <c r="P17" s="46">
        <v>-516763.69999999925</v>
      </c>
      <c r="Q17" s="60">
        <f t="shared" si="8"/>
        <v>5601846.9000000004</v>
      </c>
      <c r="R17" s="46">
        <v>-46515.100000000559</v>
      </c>
      <c r="S17" s="47">
        <f t="shared" si="9"/>
        <v>5555331.7999999998</v>
      </c>
      <c r="T17" s="16">
        <f>D17+F17+J17+L17+N17+P17+R17</f>
        <v>-6460042.0000000009</v>
      </c>
      <c r="U17" s="48"/>
      <c r="V17" s="10"/>
    </row>
    <row r="18" spans="1:22" s="11" customFormat="1" ht="17.25" customHeight="1" x14ac:dyDescent="0.25">
      <c r="A18" s="57" t="s">
        <v>93</v>
      </c>
      <c r="B18" s="25" t="s">
        <v>94</v>
      </c>
      <c r="C18" s="26">
        <f>SUM(C19:C20)</f>
        <v>68790</v>
      </c>
      <c r="D18" s="26"/>
      <c r="E18" s="26">
        <f t="shared" ref="E18:S18" si="10">SUM(E19:E20)</f>
        <v>68790</v>
      </c>
      <c r="F18" s="26"/>
      <c r="G18" s="26">
        <f t="shared" si="10"/>
        <v>68790</v>
      </c>
      <c r="H18" s="26"/>
      <c r="I18" s="26">
        <f t="shared" si="10"/>
        <v>68790</v>
      </c>
      <c r="J18" s="26"/>
      <c r="K18" s="26">
        <f t="shared" si="10"/>
        <v>68790</v>
      </c>
      <c r="L18" s="26"/>
      <c r="M18" s="26">
        <f t="shared" si="10"/>
        <v>68790</v>
      </c>
      <c r="N18" s="26"/>
      <c r="O18" s="26">
        <f t="shared" si="10"/>
        <v>68790</v>
      </c>
      <c r="P18" s="26"/>
      <c r="Q18" s="26">
        <f t="shared" si="10"/>
        <v>68790</v>
      </c>
      <c r="R18" s="26"/>
      <c r="S18" s="26">
        <f t="shared" si="10"/>
        <v>68790</v>
      </c>
      <c r="T18" s="62"/>
      <c r="U18" s="48"/>
      <c r="V18" s="10"/>
    </row>
    <row r="19" spans="1:22" ht="16.5" customHeight="1" x14ac:dyDescent="0.25">
      <c r="A19" s="56" t="s">
        <v>95</v>
      </c>
      <c r="B19" s="45" t="s">
        <v>96</v>
      </c>
      <c r="C19" s="14">
        <v>68590</v>
      </c>
      <c r="D19" s="54"/>
      <c r="E19" s="60">
        <f t="shared" si="2"/>
        <v>68590</v>
      </c>
      <c r="F19" s="54"/>
      <c r="G19" s="60">
        <f t="shared" si="3"/>
        <v>68590</v>
      </c>
      <c r="H19" s="54"/>
      <c r="I19" s="60">
        <f t="shared" si="4"/>
        <v>68590</v>
      </c>
      <c r="J19" s="54"/>
      <c r="K19" s="60">
        <f t="shared" si="5"/>
        <v>68590</v>
      </c>
      <c r="L19" s="54"/>
      <c r="M19" s="60">
        <f t="shared" si="6"/>
        <v>68590</v>
      </c>
      <c r="N19" s="54"/>
      <c r="O19" s="60">
        <f t="shared" si="7"/>
        <v>68590</v>
      </c>
      <c r="P19" s="54"/>
      <c r="Q19" s="60">
        <f t="shared" si="8"/>
        <v>68590</v>
      </c>
      <c r="R19" s="54"/>
      <c r="S19" s="47">
        <f>Q19+R19</f>
        <v>68590</v>
      </c>
      <c r="T19" s="53"/>
      <c r="U19" s="48"/>
      <c r="V19" s="10"/>
    </row>
    <row r="20" spans="1:22" ht="18" customHeight="1" x14ac:dyDescent="0.25">
      <c r="A20" s="56" t="s">
        <v>97</v>
      </c>
      <c r="B20" s="45" t="s">
        <v>98</v>
      </c>
      <c r="C20" s="14">
        <v>200</v>
      </c>
      <c r="D20" s="54"/>
      <c r="E20" s="60">
        <f t="shared" si="2"/>
        <v>200</v>
      </c>
      <c r="F20" s="54"/>
      <c r="G20" s="60">
        <f t="shared" si="3"/>
        <v>200</v>
      </c>
      <c r="H20" s="54"/>
      <c r="I20" s="60">
        <f t="shared" si="4"/>
        <v>200</v>
      </c>
      <c r="J20" s="54"/>
      <c r="K20" s="60">
        <f t="shared" si="5"/>
        <v>200</v>
      </c>
      <c r="L20" s="54"/>
      <c r="M20" s="60">
        <f t="shared" si="6"/>
        <v>200</v>
      </c>
      <c r="N20" s="54"/>
      <c r="O20" s="60">
        <f t="shared" si="7"/>
        <v>200</v>
      </c>
      <c r="P20" s="54"/>
      <c r="Q20" s="60">
        <f t="shared" si="8"/>
        <v>200</v>
      </c>
      <c r="R20" s="54"/>
      <c r="S20" s="47">
        <f>Q20+R20</f>
        <v>200</v>
      </c>
      <c r="T20" s="53"/>
      <c r="U20" s="48"/>
      <c r="V20" s="10"/>
    </row>
    <row r="21" spans="1:22" s="11" customFormat="1" ht="29.25" customHeight="1" x14ac:dyDescent="0.25">
      <c r="A21" s="57" t="s">
        <v>99</v>
      </c>
      <c r="B21" s="25" t="s">
        <v>100</v>
      </c>
      <c r="C21" s="26">
        <f>SUM(C22:C25)</f>
        <v>916187.70000000007</v>
      </c>
      <c r="D21" s="26">
        <f t="shared" ref="D21:T21" si="11">SUM(D22:D25)</f>
        <v>4183.0999999999767</v>
      </c>
      <c r="E21" s="26">
        <f t="shared" si="11"/>
        <v>920370.8</v>
      </c>
      <c r="F21" s="26"/>
      <c r="G21" s="26">
        <f t="shared" si="11"/>
        <v>920370.8</v>
      </c>
      <c r="H21" s="26">
        <f t="shared" si="11"/>
        <v>5970</v>
      </c>
      <c r="I21" s="26">
        <f t="shared" si="11"/>
        <v>926340.8</v>
      </c>
      <c r="J21" s="26">
        <f t="shared" si="11"/>
        <v>-100</v>
      </c>
      <c r="K21" s="26">
        <f t="shared" si="11"/>
        <v>926240.8</v>
      </c>
      <c r="L21" s="26">
        <f t="shared" si="11"/>
        <v>4579.9000000000233</v>
      </c>
      <c r="M21" s="26">
        <f t="shared" si="11"/>
        <v>930820.70000000007</v>
      </c>
      <c r="N21" s="26">
        <f t="shared" si="11"/>
        <v>35002.599999999977</v>
      </c>
      <c r="O21" s="26">
        <f t="shared" si="11"/>
        <v>965823.3</v>
      </c>
      <c r="P21" s="26">
        <f t="shared" si="11"/>
        <v>331.69999999995343</v>
      </c>
      <c r="Q21" s="26">
        <f t="shared" si="11"/>
        <v>966155</v>
      </c>
      <c r="R21" s="26"/>
      <c r="S21" s="26">
        <f>SUM(S22:S25)</f>
        <v>966155</v>
      </c>
      <c r="T21" s="26">
        <f t="shared" si="11"/>
        <v>49967.29999999993</v>
      </c>
      <c r="U21" s="48"/>
      <c r="V21" s="10"/>
    </row>
    <row r="22" spans="1:22" ht="18" customHeight="1" x14ac:dyDescent="0.25">
      <c r="A22" s="56" t="s">
        <v>101</v>
      </c>
      <c r="B22" s="45" t="s">
        <v>102</v>
      </c>
      <c r="C22" s="14">
        <v>188468.5</v>
      </c>
      <c r="D22" s="46"/>
      <c r="E22" s="60">
        <f t="shared" si="2"/>
        <v>188468.5</v>
      </c>
      <c r="F22" s="46"/>
      <c r="G22" s="60">
        <f t="shared" si="3"/>
        <v>188468.5</v>
      </c>
      <c r="H22" s="46"/>
      <c r="I22" s="60">
        <f t="shared" si="4"/>
        <v>188468.5</v>
      </c>
      <c r="J22" s="46">
        <v>-100</v>
      </c>
      <c r="K22" s="60">
        <f t="shared" si="5"/>
        <v>188368.5</v>
      </c>
      <c r="L22" s="46"/>
      <c r="M22" s="60">
        <f t="shared" si="6"/>
        <v>188368.5</v>
      </c>
      <c r="N22" s="46"/>
      <c r="O22" s="60">
        <f t="shared" si="7"/>
        <v>188368.5</v>
      </c>
      <c r="P22" s="46"/>
      <c r="Q22" s="60">
        <f t="shared" si="8"/>
        <v>188368.5</v>
      </c>
      <c r="R22" s="46"/>
      <c r="S22" s="47">
        <f>Q22+R22</f>
        <v>188368.5</v>
      </c>
      <c r="T22" s="16">
        <f>J22</f>
        <v>-100</v>
      </c>
      <c r="U22" s="48"/>
      <c r="V22" s="10"/>
    </row>
    <row r="23" spans="1:22" ht="15.75" x14ac:dyDescent="0.25">
      <c r="A23" s="56" t="s">
        <v>103</v>
      </c>
      <c r="B23" s="45" t="s">
        <v>230</v>
      </c>
      <c r="C23" s="14">
        <v>98703.4</v>
      </c>
      <c r="D23" s="46"/>
      <c r="E23" s="60">
        <f t="shared" si="2"/>
        <v>98703.4</v>
      </c>
      <c r="F23" s="46"/>
      <c r="G23" s="60">
        <f t="shared" si="3"/>
        <v>98703.4</v>
      </c>
      <c r="H23" s="46"/>
      <c r="I23" s="60">
        <f t="shared" si="4"/>
        <v>98703.4</v>
      </c>
      <c r="J23" s="46"/>
      <c r="K23" s="60">
        <f t="shared" si="5"/>
        <v>98703.4</v>
      </c>
      <c r="L23" s="46"/>
      <c r="M23" s="60">
        <f t="shared" si="6"/>
        <v>98703.4</v>
      </c>
      <c r="N23" s="46">
        <v>1438.5</v>
      </c>
      <c r="O23" s="60">
        <f t="shared" si="7"/>
        <v>100141.9</v>
      </c>
      <c r="P23" s="46"/>
      <c r="Q23" s="60">
        <f t="shared" si="8"/>
        <v>100141.9</v>
      </c>
      <c r="R23" s="46"/>
      <c r="S23" s="47">
        <f t="shared" ref="S23:S25" si="12">Q23+R23</f>
        <v>100141.9</v>
      </c>
      <c r="T23" s="16">
        <f>N23</f>
        <v>1438.5</v>
      </c>
      <c r="U23" s="48"/>
      <c r="V23" s="10"/>
    </row>
    <row r="24" spans="1:22" ht="36" customHeight="1" x14ac:dyDescent="0.25">
      <c r="A24" s="56" t="s">
        <v>104</v>
      </c>
      <c r="B24" s="45" t="s">
        <v>231</v>
      </c>
      <c r="C24" s="14">
        <v>621515.80000000005</v>
      </c>
      <c r="D24" s="46">
        <v>4183.0999999999767</v>
      </c>
      <c r="E24" s="60">
        <f t="shared" si="2"/>
        <v>625698.9</v>
      </c>
      <c r="F24" s="46"/>
      <c r="G24" s="60">
        <f t="shared" si="3"/>
        <v>625698.9</v>
      </c>
      <c r="H24" s="46">
        <v>5970</v>
      </c>
      <c r="I24" s="60">
        <f t="shared" si="4"/>
        <v>631668.9</v>
      </c>
      <c r="J24" s="46"/>
      <c r="K24" s="60">
        <f t="shared" si="5"/>
        <v>631668.9</v>
      </c>
      <c r="L24" s="46">
        <v>4579.9000000000233</v>
      </c>
      <c r="M24" s="60">
        <f t="shared" si="6"/>
        <v>636248.80000000005</v>
      </c>
      <c r="N24" s="46">
        <v>33564.099999999977</v>
      </c>
      <c r="O24" s="60">
        <f t="shared" si="7"/>
        <v>669812.9</v>
      </c>
      <c r="P24" s="46">
        <v>331.69999999995343</v>
      </c>
      <c r="Q24" s="60">
        <f t="shared" si="8"/>
        <v>670144.6</v>
      </c>
      <c r="R24" s="46"/>
      <c r="S24" s="47">
        <f t="shared" si="12"/>
        <v>670144.6</v>
      </c>
      <c r="T24" s="16">
        <f>D24+H24+L24+N24+P24</f>
        <v>48628.79999999993</v>
      </c>
      <c r="U24" s="48"/>
      <c r="V24" s="10"/>
    </row>
    <row r="25" spans="1:22" ht="16.5" customHeight="1" x14ac:dyDescent="0.25">
      <c r="A25" s="56" t="s">
        <v>105</v>
      </c>
      <c r="B25" s="45" t="s">
        <v>106</v>
      </c>
      <c r="C25" s="14">
        <v>7500</v>
      </c>
      <c r="D25" s="46"/>
      <c r="E25" s="60">
        <f t="shared" si="2"/>
        <v>7500</v>
      </c>
      <c r="F25" s="46"/>
      <c r="G25" s="60">
        <f t="shared" si="3"/>
        <v>7500</v>
      </c>
      <c r="H25" s="46"/>
      <c r="I25" s="60">
        <f t="shared" si="4"/>
        <v>7500</v>
      </c>
      <c r="J25" s="46"/>
      <c r="K25" s="60">
        <f t="shared" si="5"/>
        <v>7500</v>
      </c>
      <c r="L25" s="46"/>
      <c r="M25" s="60">
        <f t="shared" si="6"/>
        <v>7500</v>
      </c>
      <c r="N25" s="46"/>
      <c r="O25" s="60">
        <f t="shared" si="7"/>
        <v>7500</v>
      </c>
      <c r="P25" s="46"/>
      <c r="Q25" s="60">
        <f t="shared" si="8"/>
        <v>7500</v>
      </c>
      <c r="R25" s="46"/>
      <c r="S25" s="47">
        <f t="shared" si="12"/>
        <v>7500</v>
      </c>
      <c r="T25" s="16"/>
      <c r="U25" s="48"/>
      <c r="V25" s="10"/>
    </row>
    <row r="26" spans="1:22" s="11" customFormat="1" ht="19.5" customHeight="1" x14ac:dyDescent="0.25">
      <c r="A26" s="57" t="s">
        <v>107</v>
      </c>
      <c r="B26" s="25" t="s">
        <v>108</v>
      </c>
      <c r="C26" s="26">
        <f>SUM(C27:C36)-0.1</f>
        <v>29294719.199999996</v>
      </c>
      <c r="D26" s="26">
        <f t="shared" ref="D26" si="13">SUM(D27:D36)</f>
        <v>1397161.2999999996</v>
      </c>
      <c r="E26" s="26">
        <f>C26+D26-0.1</f>
        <v>30691880.399999995</v>
      </c>
      <c r="F26" s="26">
        <f>SUM(F27:F36)</f>
        <v>917581.40000000142</v>
      </c>
      <c r="G26" s="26">
        <f t="shared" ref="G26:J26" si="14">SUM(G27:G36)</f>
        <v>31609462</v>
      </c>
      <c r="H26" s="26"/>
      <c r="I26" s="26">
        <f t="shared" si="14"/>
        <v>31609462</v>
      </c>
      <c r="J26" s="26">
        <f t="shared" si="14"/>
        <v>2595106.3999999994</v>
      </c>
      <c r="K26" s="26">
        <f>SUM(K27:K36)-0.1</f>
        <v>34204568.299999997</v>
      </c>
      <c r="L26" s="26">
        <f>SUM(L27:L36)</f>
        <v>3848334.3000000007</v>
      </c>
      <c r="M26" s="26">
        <f>SUM(M27:M36)+0.1</f>
        <v>38052902.800000004</v>
      </c>
      <c r="N26" s="26">
        <f t="shared" ref="N26:Q26" si="15">SUM(N27:N36)+0.1</f>
        <v>510215.69999999972</v>
      </c>
      <c r="O26" s="26">
        <f t="shared" si="15"/>
        <v>38563118.399999999</v>
      </c>
      <c r="P26" s="26">
        <f t="shared" si="15"/>
        <v>3058560.4</v>
      </c>
      <c r="Q26" s="26">
        <f t="shared" si="15"/>
        <v>41621678.700000003</v>
      </c>
      <c r="R26" s="26"/>
      <c r="S26" s="26">
        <f>SUM(S27:S36)+0.1</f>
        <v>41621678.700000003</v>
      </c>
      <c r="T26" s="62">
        <f>SUM(T27:T36)+0.2</f>
        <v>12326959.5</v>
      </c>
      <c r="U26" s="48"/>
      <c r="V26" s="10"/>
    </row>
    <row r="27" spans="1:22" ht="16.5" customHeight="1" x14ac:dyDescent="0.25">
      <c r="A27" s="56" t="s">
        <v>109</v>
      </c>
      <c r="B27" s="45" t="s">
        <v>110</v>
      </c>
      <c r="C27" s="14">
        <v>858688.4</v>
      </c>
      <c r="D27" s="46">
        <v>-817.70000000006985</v>
      </c>
      <c r="E27" s="60">
        <f t="shared" si="2"/>
        <v>857870.7</v>
      </c>
      <c r="F27" s="46"/>
      <c r="G27" s="60">
        <f t="shared" si="3"/>
        <v>857870.7</v>
      </c>
      <c r="H27" s="46"/>
      <c r="I27" s="60">
        <f t="shared" si="4"/>
        <v>857870.7</v>
      </c>
      <c r="J27" s="46">
        <v>-21.3</v>
      </c>
      <c r="K27" s="60">
        <f t="shared" si="5"/>
        <v>857849.39999999991</v>
      </c>
      <c r="L27" s="46">
        <v>-426.99999999988358</v>
      </c>
      <c r="M27" s="60">
        <f t="shared" si="6"/>
        <v>857422.4</v>
      </c>
      <c r="N27" s="46"/>
      <c r="O27" s="60">
        <f t="shared" si="7"/>
        <v>857422.4</v>
      </c>
      <c r="P27" s="46"/>
      <c r="Q27" s="60">
        <f t="shared" si="8"/>
        <v>857422.4</v>
      </c>
      <c r="R27" s="46"/>
      <c r="S27" s="47">
        <f>Q27+R27</f>
        <v>857422.4</v>
      </c>
      <c r="T27" s="16">
        <f>D27+J27+L27</f>
        <v>-1265.9999999999534</v>
      </c>
      <c r="U27" s="48"/>
      <c r="V27" s="10"/>
    </row>
    <row r="28" spans="1:22" ht="18" customHeight="1" x14ac:dyDescent="0.25">
      <c r="A28" s="56" t="s">
        <v>111</v>
      </c>
      <c r="B28" s="45" t="s">
        <v>112</v>
      </c>
      <c r="C28" s="14">
        <v>1500</v>
      </c>
      <c r="D28" s="46"/>
      <c r="E28" s="60">
        <f t="shared" si="2"/>
        <v>1500</v>
      </c>
      <c r="F28" s="46"/>
      <c r="G28" s="60">
        <f t="shared" si="3"/>
        <v>1500</v>
      </c>
      <c r="H28" s="46"/>
      <c r="I28" s="60">
        <f t="shared" si="4"/>
        <v>1500</v>
      </c>
      <c r="J28" s="46"/>
      <c r="K28" s="60">
        <f t="shared" si="5"/>
        <v>1500</v>
      </c>
      <c r="L28" s="46"/>
      <c r="M28" s="60">
        <f t="shared" si="6"/>
        <v>1500</v>
      </c>
      <c r="N28" s="46"/>
      <c r="O28" s="60">
        <f t="shared" si="7"/>
        <v>1500</v>
      </c>
      <c r="P28" s="46"/>
      <c r="Q28" s="60">
        <f t="shared" si="8"/>
        <v>1500</v>
      </c>
      <c r="R28" s="46"/>
      <c r="S28" s="47">
        <f t="shared" ref="S28:S36" si="16">Q28+R28</f>
        <v>1500</v>
      </c>
      <c r="T28" s="16"/>
      <c r="U28" s="48"/>
      <c r="V28" s="10"/>
    </row>
    <row r="29" spans="1:22" ht="16.5" customHeight="1" x14ac:dyDescent="0.25">
      <c r="A29" s="56" t="s">
        <v>113</v>
      </c>
      <c r="B29" s="45" t="s">
        <v>114</v>
      </c>
      <c r="C29" s="14">
        <v>2783000.4</v>
      </c>
      <c r="D29" s="46">
        <v>64446.100000000093</v>
      </c>
      <c r="E29" s="60">
        <f t="shared" si="2"/>
        <v>2847446.5</v>
      </c>
      <c r="F29" s="46">
        <v>25591.899999999907</v>
      </c>
      <c r="G29" s="60">
        <f t="shared" si="3"/>
        <v>2873038.4</v>
      </c>
      <c r="H29" s="46"/>
      <c r="I29" s="60">
        <f t="shared" si="4"/>
        <v>2873038.4</v>
      </c>
      <c r="J29" s="46">
        <v>80000</v>
      </c>
      <c r="K29" s="60">
        <f t="shared" si="5"/>
        <v>2953038.4</v>
      </c>
      <c r="L29" s="46">
        <v>47748.300000000279</v>
      </c>
      <c r="M29" s="60">
        <f t="shared" si="6"/>
        <v>3000786.7</v>
      </c>
      <c r="N29" s="46">
        <v>863.39999999990687</v>
      </c>
      <c r="O29" s="60">
        <f t="shared" si="7"/>
        <v>3001650.1</v>
      </c>
      <c r="P29" s="46">
        <v>30408.799999999814</v>
      </c>
      <c r="Q29" s="60">
        <f t="shared" si="8"/>
        <v>3032058.9</v>
      </c>
      <c r="R29" s="46"/>
      <c r="S29" s="47">
        <f t="shared" si="16"/>
        <v>3032058.9</v>
      </c>
      <c r="T29" s="16">
        <f>D29+F29+J29+L29+N29+P29</f>
        <v>249058.5</v>
      </c>
      <c r="U29" s="48"/>
      <c r="V29" s="10"/>
    </row>
    <row r="30" spans="1:22" ht="15.75" customHeight="1" x14ac:dyDescent="0.25">
      <c r="A30" s="56" t="s">
        <v>115</v>
      </c>
      <c r="B30" s="45" t="s">
        <v>116</v>
      </c>
      <c r="C30" s="14">
        <v>48632.800000000003</v>
      </c>
      <c r="D30" s="46"/>
      <c r="E30" s="60">
        <f t="shared" si="2"/>
        <v>48632.800000000003</v>
      </c>
      <c r="F30" s="46"/>
      <c r="G30" s="60">
        <f t="shared" si="3"/>
        <v>48632.800000000003</v>
      </c>
      <c r="H30" s="46"/>
      <c r="I30" s="60">
        <f t="shared" si="4"/>
        <v>48632.800000000003</v>
      </c>
      <c r="J30" s="46"/>
      <c r="K30" s="60">
        <f t="shared" si="5"/>
        <v>48632.800000000003</v>
      </c>
      <c r="L30" s="46">
        <v>98265.7</v>
      </c>
      <c r="M30" s="60">
        <f t="shared" si="6"/>
        <v>146898.5</v>
      </c>
      <c r="N30" s="46"/>
      <c r="O30" s="60">
        <f t="shared" si="7"/>
        <v>146898.5</v>
      </c>
      <c r="P30" s="46"/>
      <c r="Q30" s="60">
        <f t="shared" si="8"/>
        <v>146898.5</v>
      </c>
      <c r="R30" s="46"/>
      <c r="S30" s="47">
        <f t="shared" si="16"/>
        <v>146898.5</v>
      </c>
      <c r="T30" s="16">
        <f>L30</f>
        <v>98265.7</v>
      </c>
      <c r="U30" s="48"/>
      <c r="V30" s="10"/>
    </row>
    <row r="31" spans="1:22" ht="18" customHeight="1" x14ac:dyDescent="0.25">
      <c r="A31" s="56" t="s">
        <v>117</v>
      </c>
      <c r="B31" s="45" t="s">
        <v>118</v>
      </c>
      <c r="C31" s="14">
        <v>363728.6</v>
      </c>
      <c r="D31" s="46"/>
      <c r="E31" s="60">
        <f t="shared" si="2"/>
        <v>363728.6</v>
      </c>
      <c r="F31" s="46">
        <v>2213.4000000000233</v>
      </c>
      <c r="G31" s="60">
        <f t="shared" si="3"/>
        <v>365942</v>
      </c>
      <c r="H31" s="46"/>
      <c r="I31" s="60">
        <f t="shared" si="4"/>
        <v>365942</v>
      </c>
      <c r="J31" s="46"/>
      <c r="K31" s="60">
        <f t="shared" si="5"/>
        <v>365942</v>
      </c>
      <c r="L31" s="46">
        <v>18293.400000000023</v>
      </c>
      <c r="M31" s="60">
        <f t="shared" si="6"/>
        <v>384235.4</v>
      </c>
      <c r="N31" s="46">
        <v>61.1</v>
      </c>
      <c r="O31" s="60">
        <f t="shared" si="7"/>
        <v>384296.5</v>
      </c>
      <c r="P31" s="46"/>
      <c r="Q31" s="60">
        <f t="shared" si="8"/>
        <v>384296.5</v>
      </c>
      <c r="R31" s="46"/>
      <c r="S31" s="47">
        <f t="shared" si="16"/>
        <v>384296.5</v>
      </c>
      <c r="T31" s="16">
        <f>F31+L31+N31</f>
        <v>20567.900000000045</v>
      </c>
      <c r="U31" s="48"/>
      <c r="V31" s="10"/>
    </row>
    <row r="32" spans="1:22" ht="15.75" customHeight="1" x14ac:dyDescent="0.25">
      <c r="A32" s="56" t="s">
        <v>119</v>
      </c>
      <c r="B32" s="45" t="s">
        <v>120</v>
      </c>
      <c r="C32" s="14">
        <v>5187435</v>
      </c>
      <c r="D32" s="46">
        <v>1321150.5</v>
      </c>
      <c r="E32" s="60">
        <f t="shared" si="2"/>
        <v>6508585.5</v>
      </c>
      <c r="F32" s="46">
        <v>446534.90000000037</v>
      </c>
      <c r="G32" s="60">
        <f t="shared" si="3"/>
        <v>6955120.4000000004</v>
      </c>
      <c r="H32" s="46"/>
      <c r="I32" s="60">
        <f t="shared" si="4"/>
        <v>6955120.4000000004</v>
      </c>
      <c r="J32" s="46">
        <v>536131.79999999981</v>
      </c>
      <c r="K32" s="60">
        <f t="shared" si="5"/>
        <v>7491252.2000000002</v>
      </c>
      <c r="L32" s="46">
        <v>3049999.9999999991</v>
      </c>
      <c r="M32" s="60">
        <f t="shared" si="6"/>
        <v>10541252.199999999</v>
      </c>
      <c r="N32" s="46">
        <v>-50000</v>
      </c>
      <c r="O32" s="60">
        <f t="shared" si="7"/>
        <v>10491252.199999999</v>
      </c>
      <c r="P32" s="46"/>
      <c r="Q32" s="60">
        <f t="shared" si="8"/>
        <v>10491252.199999999</v>
      </c>
      <c r="R32" s="46"/>
      <c r="S32" s="47">
        <f t="shared" si="16"/>
        <v>10491252.199999999</v>
      </c>
      <c r="T32" s="16">
        <f>F32+D32+J32+L32+N32</f>
        <v>5303817.1999999993</v>
      </c>
      <c r="U32" s="48"/>
      <c r="V32" s="10"/>
    </row>
    <row r="33" spans="1:22" ht="18" customHeight="1" x14ac:dyDescent="0.25">
      <c r="A33" s="56" t="s">
        <v>121</v>
      </c>
      <c r="B33" s="45" t="s">
        <v>122</v>
      </c>
      <c r="C33" s="14">
        <v>15588041.6</v>
      </c>
      <c r="D33" s="46"/>
      <c r="E33" s="60">
        <f t="shared" si="2"/>
        <v>15588041.6</v>
      </c>
      <c r="F33" s="46">
        <v>243241.30000000075</v>
      </c>
      <c r="G33" s="60">
        <f t="shared" si="3"/>
        <v>15831282.9</v>
      </c>
      <c r="H33" s="46"/>
      <c r="I33" s="60">
        <f t="shared" si="4"/>
        <v>15831282.9</v>
      </c>
      <c r="J33" s="46">
        <v>1250997.0999999996</v>
      </c>
      <c r="K33" s="60">
        <f t="shared" si="5"/>
        <v>17082280</v>
      </c>
      <c r="L33" s="46">
        <v>594212.60000000149</v>
      </c>
      <c r="M33" s="60">
        <f t="shared" si="6"/>
        <v>17676492.600000001</v>
      </c>
      <c r="N33" s="46">
        <v>552469.5</v>
      </c>
      <c r="O33" s="60">
        <f t="shared" si="7"/>
        <v>18228962.100000001</v>
      </c>
      <c r="P33" s="46"/>
      <c r="Q33" s="60">
        <f t="shared" si="8"/>
        <v>18228962.100000001</v>
      </c>
      <c r="R33" s="46"/>
      <c r="S33" s="47">
        <f t="shared" si="16"/>
        <v>18228962.100000001</v>
      </c>
      <c r="T33" s="16">
        <f>F33+J33+L33+N33</f>
        <v>2640920.5000000019</v>
      </c>
      <c r="U33" s="48"/>
      <c r="V33" s="10"/>
    </row>
    <row r="34" spans="1:22" ht="18" customHeight="1" x14ac:dyDescent="0.25">
      <c r="A34" s="56" t="s">
        <v>123</v>
      </c>
      <c r="B34" s="45" t="s">
        <v>124</v>
      </c>
      <c r="C34" s="14">
        <v>146785.60000000001</v>
      </c>
      <c r="D34" s="46">
        <v>-349.20000000001164</v>
      </c>
      <c r="E34" s="60">
        <f t="shared" si="2"/>
        <v>146436.4</v>
      </c>
      <c r="F34" s="46"/>
      <c r="G34" s="60">
        <f t="shared" si="3"/>
        <v>146436.4</v>
      </c>
      <c r="H34" s="46"/>
      <c r="I34" s="60">
        <f t="shared" si="4"/>
        <v>146436.4</v>
      </c>
      <c r="J34" s="46"/>
      <c r="K34" s="60">
        <f t="shared" si="5"/>
        <v>146436.4</v>
      </c>
      <c r="L34" s="46">
        <v>13390</v>
      </c>
      <c r="M34" s="60">
        <f t="shared" si="6"/>
        <v>159826.4</v>
      </c>
      <c r="N34" s="46">
        <v>2547.8000000000175</v>
      </c>
      <c r="O34" s="60">
        <f t="shared" si="7"/>
        <v>162374.20000000001</v>
      </c>
      <c r="P34" s="46"/>
      <c r="Q34" s="60">
        <f t="shared" si="8"/>
        <v>162374.20000000001</v>
      </c>
      <c r="R34" s="46"/>
      <c r="S34" s="47">
        <f t="shared" si="16"/>
        <v>162374.20000000001</v>
      </c>
      <c r="T34" s="16">
        <f>D34+L34+N34</f>
        <v>15588.600000000006</v>
      </c>
      <c r="U34" s="48"/>
      <c r="V34" s="10"/>
    </row>
    <row r="35" spans="1:22" ht="25.5" x14ac:dyDescent="0.25">
      <c r="A35" s="56" t="s">
        <v>125</v>
      </c>
      <c r="B35" s="45" t="s">
        <v>126</v>
      </c>
      <c r="C35" s="14">
        <v>18635</v>
      </c>
      <c r="D35" s="46"/>
      <c r="E35" s="60">
        <f t="shared" si="2"/>
        <v>18635</v>
      </c>
      <c r="F35" s="46"/>
      <c r="G35" s="60">
        <f t="shared" si="3"/>
        <v>18635</v>
      </c>
      <c r="H35" s="46"/>
      <c r="I35" s="60">
        <f t="shared" si="4"/>
        <v>18635</v>
      </c>
      <c r="J35" s="46"/>
      <c r="K35" s="60">
        <f t="shared" si="5"/>
        <v>18635</v>
      </c>
      <c r="L35" s="46"/>
      <c r="M35" s="60">
        <f t="shared" si="6"/>
        <v>18635</v>
      </c>
      <c r="N35" s="46"/>
      <c r="O35" s="60">
        <f t="shared" si="7"/>
        <v>18635</v>
      </c>
      <c r="P35" s="46"/>
      <c r="Q35" s="60">
        <f t="shared" si="8"/>
        <v>18635</v>
      </c>
      <c r="R35" s="46"/>
      <c r="S35" s="47">
        <f t="shared" si="16"/>
        <v>18635</v>
      </c>
      <c r="T35" s="16"/>
      <c r="U35" s="48"/>
      <c r="V35" s="10"/>
    </row>
    <row r="36" spans="1:22" ht="17.25" customHeight="1" x14ac:dyDescent="0.25">
      <c r="A36" s="56" t="s">
        <v>127</v>
      </c>
      <c r="B36" s="45" t="s">
        <v>128</v>
      </c>
      <c r="C36" s="14">
        <v>4298271.9000000004</v>
      </c>
      <c r="D36" s="46">
        <v>12731.599999999627</v>
      </c>
      <c r="E36" s="60">
        <f t="shared" si="2"/>
        <v>4311003.5</v>
      </c>
      <c r="F36" s="46">
        <v>199999.90000000037</v>
      </c>
      <c r="G36" s="60">
        <f t="shared" si="3"/>
        <v>4511003.4000000004</v>
      </c>
      <c r="H36" s="46"/>
      <c r="I36" s="60">
        <f t="shared" si="4"/>
        <v>4511003.4000000004</v>
      </c>
      <c r="J36" s="46">
        <v>727998.79999999981</v>
      </c>
      <c r="K36" s="60">
        <f t="shared" si="5"/>
        <v>5239002.2</v>
      </c>
      <c r="L36" s="46">
        <v>26851.299999999814</v>
      </c>
      <c r="M36" s="60">
        <f t="shared" si="6"/>
        <v>5265853.5</v>
      </c>
      <c r="N36" s="46">
        <v>4273.7999999998137</v>
      </c>
      <c r="O36" s="60">
        <f t="shared" si="7"/>
        <v>5270127.3</v>
      </c>
      <c r="P36" s="46">
        <v>3028151.5</v>
      </c>
      <c r="Q36" s="60">
        <f t="shared" si="8"/>
        <v>8298278.7999999998</v>
      </c>
      <c r="R36" s="46"/>
      <c r="S36" s="47">
        <f t="shared" si="16"/>
        <v>8298278.7999999998</v>
      </c>
      <c r="T36" s="16">
        <f>D36+F36+J36+L36+N36+P36</f>
        <v>4000006.8999999994</v>
      </c>
      <c r="U36" s="48"/>
      <c r="V36" s="10"/>
    </row>
    <row r="37" spans="1:22" s="11" customFormat="1" ht="20.25" customHeight="1" x14ac:dyDescent="0.25">
      <c r="A37" s="57" t="s">
        <v>129</v>
      </c>
      <c r="B37" s="25" t="s">
        <v>130</v>
      </c>
      <c r="C37" s="26">
        <f>SUM(C38:C42)</f>
        <v>4512138.8</v>
      </c>
      <c r="D37" s="26">
        <f>SUM(D38:D42)</f>
        <v>369596.39999999979</v>
      </c>
      <c r="E37" s="26">
        <f t="shared" ref="E37:F37" si="17">SUM(E38:E42)</f>
        <v>4881735.2</v>
      </c>
      <c r="F37" s="26">
        <f t="shared" si="17"/>
        <v>37035.200000000303</v>
      </c>
      <c r="G37" s="26">
        <f>SUM(G38:G42)+0.1</f>
        <v>4918770.4999999991</v>
      </c>
      <c r="H37" s="26"/>
      <c r="I37" s="26">
        <f>SUM(I38:I42)+0.1</f>
        <v>4918770.4999999991</v>
      </c>
      <c r="J37" s="26">
        <f t="shared" ref="J37" si="18">SUM(J38:J42)</f>
        <v>518269.80000000016</v>
      </c>
      <c r="K37" s="26">
        <f>SUM(K38:K42)+0.1</f>
        <v>5437040.2999999998</v>
      </c>
      <c r="L37" s="26">
        <f>SUM(L38:L42)</f>
        <v>545913.49999999965</v>
      </c>
      <c r="M37" s="26">
        <f>SUM(M38:M42)</f>
        <v>5982953.7000000002</v>
      </c>
      <c r="N37" s="26">
        <f>SUM(N38:N42)</f>
        <v>39795.099999999977</v>
      </c>
      <c r="O37" s="26">
        <f t="shared" ref="O37:R37" si="19">SUM(O38:O42)</f>
        <v>6022748.7999999998</v>
      </c>
      <c r="P37" s="26">
        <f t="shared" si="19"/>
        <v>-697.39999999990687</v>
      </c>
      <c r="Q37" s="26">
        <f t="shared" si="19"/>
        <v>6022051.3999999994</v>
      </c>
      <c r="R37" s="26">
        <f t="shared" si="19"/>
        <v>300000</v>
      </c>
      <c r="S37" s="26">
        <f>SUM(S38:S42)</f>
        <v>6322051.3999999994</v>
      </c>
      <c r="T37" s="62">
        <f>SUM(T38:T42)</f>
        <v>1809912.5999999999</v>
      </c>
      <c r="U37" s="48"/>
      <c r="V37" s="10"/>
    </row>
    <row r="38" spans="1:22" ht="18.75" customHeight="1" x14ac:dyDescent="0.25">
      <c r="A38" s="56" t="s">
        <v>131</v>
      </c>
      <c r="B38" s="45" t="s">
        <v>132</v>
      </c>
      <c r="C38" s="14">
        <v>1682549.2</v>
      </c>
      <c r="D38" s="46">
        <v>734224.59999999986</v>
      </c>
      <c r="E38" s="60">
        <f t="shared" si="2"/>
        <v>2416773.7999999998</v>
      </c>
      <c r="F38" s="46">
        <v>37035.300000000279</v>
      </c>
      <c r="G38" s="60">
        <f t="shared" si="3"/>
        <v>2453809.1</v>
      </c>
      <c r="H38" s="46"/>
      <c r="I38" s="60">
        <f t="shared" si="4"/>
        <v>2453809.1</v>
      </c>
      <c r="J38" s="46">
        <v>505250.10000000009</v>
      </c>
      <c r="K38" s="60">
        <f t="shared" si="5"/>
        <v>2959059.2</v>
      </c>
      <c r="L38" s="46">
        <v>412448.09999999963</v>
      </c>
      <c r="M38" s="60">
        <f t="shared" si="6"/>
        <v>3371507.3</v>
      </c>
      <c r="N38" s="46">
        <v>35806</v>
      </c>
      <c r="O38" s="60">
        <f t="shared" si="7"/>
        <v>3407313.3</v>
      </c>
      <c r="P38" s="46">
        <v>-697.39999999990687</v>
      </c>
      <c r="Q38" s="60">
        <f t="shared" si="8"/>
        <v>3406615.9</v>
      </c>
      <c r="R38" s="46">
        <v>300000</v>
      </c>
      <c r="S38" s="47">
        <f>Q38+R38</f>
        <v>3706615.9</v>
      </c>
      <c r="T38" s="16">
        <f>D38+F38+J38+L38+N38+P38+R38</f>
        <v>2024066.7</v>
      </c>
      <c r="U38" s="48"/>
      <c r="V38" s="10"/>
    </row>
    <row r="39" spans="1:22" ht="18.75" customHeight="1" x14ac:dyDescent="0.25">
      <c r="A39" s="56" t="s">
        <v>133</v>
      </c>
      <c r="B39" s="45" t="s">
        <v>134</v>
      </c>
      <c r="C39" s="14">
        <v>1093291.7</v>
      </c>
      <c r="D39" s="46">
        <v>-363157.5</v>
      </c>
      <c r="E39" s="60">
        <f t="shared" si="2"/>
        <v>730134.2</v>
      </c>
      <c r="F39" s="46">
        <v>-9.9999999976716936E-2</v>
      </c>
      <c r="G39" s="60">
        <f t="shared" si="3"/>
        <v>730134.1</v>
      </c>
      <c r="H39" s="46"/>
      <c r="I39" s="60">
        <f t="shared" si="4"/>
        <v>730134.1</v>
      </c>
      <c r="J39" s="46"/>
      <c r="K39" s="60">
        <f t="shared" si="5"/>
        <v>730134.1</v>
      </c>
      <c r="L39" s="46">
        <v>28294.300000000047</v>
      </c>
      <c r="M39" s="60">
        <f t="shared" si="6"/>
        <v>758428.4</v>
      </c>
      <c r="N39" s="46"/>
      <c r="O39" s="60">
        <f t="shared" si="7"/>
        <v>758428.4</v>
      </c>
      <c r="P39" s="46"/>
      <c r="Q39" s="60">
        <f t="shared" si="8"/>
        <v>758428.4</v>
      </c>
      <c r="R39" s="46"/>
      <c r="S39" s="47">
        <f t="shared" ref="S39:S42" si="20">Q39+R39</f>
        <v>758428.4</v>
      </c>
      <c r="T39" s="16">
        <f>D39+F39+L39</f>
        <v>-334863.29999999993</v>
      </c>
      <c r="U39" s="48"/>
      <c r="V39" s="10"/>
    </row>
    <row r="40" spans="1:22" ht="16.5" customHeight="1" x14ac:dyDescent="0.25">
      <c r="A40" s="56" t="s">
        <v>135</v>
      </c>
      <c r="B40" s="45" t="s">
        <v>136</v>
      </c>
      <c r="C40" s="14">
        <v>1040828.1</v>
      </c>
      <c r="D40" s="46"/>
      <c r="E40" s="60">
        <f t="shared" si="2"/>
        <v>1040828.1</v>
      </c>
      <c r="F40" s="46"/>
      <c r="G40" s="60">
        <f t="shared" si="3"/>
        <v>1040828.1</v>
      </c>
      <c r="H40" s="46"/>
      <c r="I40" s="60">
        <f t="shared" si="4"/>
        <v>1040828.1</v>
      </c>
      <c r="J40" s="46"/>
      <c r="K40" s="60">
        <f t="shared" si="5"/>
        <v>1040828.1</v>
      </c>
      <c r="L40" s="46"/>
      <c r="M40" s="60">
        <f t="shared" si="6"/>
        <v>1040828.1</v>
      </c>
      <c r="N40" s="46"/>
      <c r="O40" s="60">
        <f t="shared" si="7"/>
        <v>1040828.1</v>
      </c>
      <c r="P40" s="46"/>
      <c r="Q40" s="60">
        <f t="shared" si="8"/>
        <v>1040828.1</v>
      </c>
      <c r="R40" s="46"/>
      <c r="S40" s="47">
        <f t="shared" si="20"/>
        <v>1040828.1</v>
      </c>
      <c r="T40" s="16"/>
      <c r="U40" s="48"/>
      <c r="V40" s="10"/>
    </row>
    <row r="41" spans="1:22" ht="27.75" customHeight="1" x14ac:dyDescent="0.25">
      <c r="A41" s="56" t="s">
        <v>245</v>
      </c>
      <c r="B41" s="45" t="s">
        <v>246</v>
      </c>
      <c r="C41" s="14"/>
      <c r="D41" s="46"/>
      <c r="E41" s="60"/>
      <c r="F41" s="46"/>
      <c r="G41" s="60"/>
      <c r="H41" s="46"/>
      <c r="I41" s="60"/>
      <c r="J41" s="46"/>
      <c r="K41" s="60"/>
      <c r="L41" s="46"/>
      <c r="M41" s="60"/>
      <c r="N41" s="46"/>
      <c r="O41" s="60"/>
      <c r="P41" s="46"/>
      <c r="Q41" s="60"/>
      <c r="R41" s="46"/>
      <c r="S41" s="47"/>
      <c r="T41" s="16"/>
      <c r="U41" s="48"/>
      <c r="V41" s="10"/>
    </row>
    <row r="42" spans="1:22" ht="25.5" x14ac:dyDescent="0.25">
      <c r="A42" s="56" t="s">
        <v>137</v>
      </c>
      <c r="B42" s="45" t="s">
        <v>138</v>
      </c>
      <c r="C42" s="14">
        <v>695469.8</v>
      </c>
      <c r="D42" s="46">
        <v>-1470.7000000000698</v>
      </c>
      <c r="E42" s="60">
        <f t="shared" si="2"/>
        <v>693999.1</v>
      </c>
      <c r="F42" s="46"/>
      <c r="G42" s="60">
        <f t="shared" si="3"/>
        <v>693999.1</v>
      </c>
      <c r="H42" s="46"/>
      <c r="I42" s="60">
        <f t="shared" si="4"/>
        <v>693999.1</v>
      </c>
      <c r="J42" s="46">
        <v>13019.70000000007</v>
      </c>
      <c r="K42" s="60">
        <f t="shared" si="5"/>
        <v>707018.8</v>
      </c>
      <c r="L42" s="46">
        <v>105171.09999999998</v>
      </c>
      <c r="M42" s="60">
        <f t="shared" si="6"/>
        <v>812189.9</v>
      </c>
      <c r="N42" s="46">
        <v>3989.0999999999767</v>
      </c>
      <c r="O42" s="60">
        <f t="shared" si="7"/>
        <v>816179</v>
      </c>
      <c r="P42" s="46"/>
      <c r="Q42" s="60">
        <f t="shared" si="8"/>
        <v>816179</v>
      </c>
      <c r="R42" s="46"/>
      <c r="S42" s="47">
        <f t="shared" si="20"/>
        <v>816179</v>
      </c>
      <c r="T42" s="16">
        <f>D42+J42+L42+N42</f>
        <v>120709.19999999995</v>
      </c>
      <c r="U42" s="48"/>
      <c r="V42" s="10"/>
    </row>
    <row r="43" spans="1:22" s="11" customFormat="1" ht="18.75" customHeight="1" x14ac:dyDescent="0.25">
      <c r="A43" s="57" t="s">
        <v>139</v>
      </c>
      <c r="B43" s="25" t="s">
        <v>140</v>
      </c>
      <c r="C43" s="26">
        <f>SUM(C44:C47)</f>
        <v>110268.79999999999</v>
      </c>
      <c r="D43" s="26">
        <f>D44+D45+D46+D47</f>
        <v>-630.39999999999418</v>
      </c>
      <c r="E43" s="26">
        <f t="shared" ref="E43:N43" si="21">E44+E45+E46+E47</f>
        <v>109638.39999999999</v>
      </c>
      <c r="F43" s="26">
        <f t="shared" si="21"/>
        <v>13900.200000000004</v>
      </c>
      <c r="G43" s="26">
        <f t="shared" si="21"/>
        <v>123538.6</v>
      </c>
      <c r="H43" s="26"/>
      <c r="I43" s="26">
        <f t="shared" si="21"/>
        <v>123538.6</v>
      </c>
      <c r="J43" s="26">
        <f t="shared" si="21"/>
        <v>1132.0999999999913</v>
      </c>
      <c r="K43" s="26">
        <f t="shared" si="21"/>
        <v>124670.7</v>
      </c>
      <c r="L43" s="26">
        <f t="shared" si="21"/>
        <v>3071.0999999999985</v>
      </c>
      <c r="M43" s="26">
        <f t="shared" si="21"/>
        <v>127741.79999999999</v>
      </c>
      <c r="N43" s="26">
        <f t="shared" si="21"/>
        <v>71.099999999999994</v>
      </c>
      <c r="O43" s="26">
        <f>O44+O45+O46+O47-0.1</f>
        <v>127812.79999999999</v>
      </c>
      <c r="P43" s="26"/>
      <c r="Q43" s="26">
        <f t="shared" ref="P43:R43" si="22">Q44+Q45+Q46+Q47-0.1</f>
        <v>127812.79999999999</v>
      </c>
      <c r="R43" s="26"/>
      <c r="S43" s="26">
        <f>S44+S45+S46+S47-0.1</f>
        <v>127812.79999999999</v>
      </c>
      <c r="T43" s="62">
        <f t="shared" ref="T43" si="23">T44+T45+T46+T47</f>
        <v>17544.099999999999</v>
      </c>
      <c r="U43" s="48"/>
      <c r="V43" s="10"/>
    </row>
    <row r="44" spans="1:22" ht="15.75" x14ac:dyDescent="0.25">
      <c r="A44" s="56" t="s">
        <v>141</v>
      </c>
      <c r="B44" s="45" t="s">
        <v>142</v>
      </c>
      <c r="C44" s="14"/>
      <c r="D44" s="46"/>
      <c r="E44" s="60"/>
      <c r="F44" s="46"/>
      <c r="G44" s="60"/>
      <c r="H44" s="46"/>
      <c r="I44" s="60"/>
      <c r="J44" s="46"/>
      <c r="K44" s="60"/>
      <c r="L44" s="46"/>
      <c r="M44" s="60"/>
      <c r="N44" s="46"/>
      <c r="O44" s="60"/>
      <c r="P44" s="46"/>
      <c r="Q44" s="60"/>
      <c r="R44" s="46"/>
      <c r="S44" s="47"/>
      <c r="T44" s="16"/>
      <c r="U44" s="48"/>
      <c r="V44" s="10"/>
    </row>
    <row r="45" spans="1:22" ht="25.5" x14ac:dyDescent="0.25">
      <c r="A45" s="56" t="s">
        <v>143</v>
      </c>
      <c r="B45" s="45" t="s">
        <v>144</v>
      </c>
      <c r="C45" s="14">
        <v>33486.6</v>
      </c>
      <c r="D45" s="46"/>
      <c r="E45" s="60">
        <f t="shared" si="2"/>
        <v>33486.6</v>
      </c>
      <c r="F45" s="46">
        <v>13900.200000000004</v>
      </c>
      <c r="G45" s="60">
        <f t="shared" si="3"/>
        <v>47386.8</v>
      </c>
      <c r="H45" s="46"/>
      <c r="I45" s="60">
        <f t="shared" si="4"/>
        <v>47386.8</v>
      </c>
      <c r="J45" s="46"/>
      <c r="K45" s="60">
        <f t="shared" si="5"/>
        <v>47386.8</v>
      </c>
      <c r="L45" s="46">
        <v>140.59999999999854</v>
      </c>
      <c r="M45" s="60">
        <f t="shared" si="6"/>
        <v>47527.4</v>
      </c>
      <c r="N45" s="46">
        <v>71.099999999999994</v>
      </c>
      <c r="O45" s="60">
        <f t="shared" si="7"/>
        <v>47598.5</v>
      </c>
      <c r="P45" s="46"/>
      <c r="Q45" s="60">
        <f t="shared" si="8"/>
        <v>47598.5</v>
      </c>
      <c r="R45" s="46"/>
      <c r="S45" s="47">
        <f t="shared" ref="S45:S47" si="24">Q45+R45</f>
        <v>47598.5</v>
      </c>
      <c r="T45" s="16">
        <f>F45+L45+N45</f>
        <v>14111.900000000003</v>
      </c>
      <c r="U45" s="48"/>
      <c r="V45" s="10"/>
    </row>
    <row r="46" spans="1:22" ht="25.5" x14ac:dyDescent="0.25">
      <c r="A46" s="56" t="s">
        <v>145</v>
      </c>
      <c r="B46" s="45" t="s">
        <v>146</v>
      </c>
      <c r="C46" s="14">
        <v>100</v>
      </c>
      <c r="D46" s="46"/>
      <c r="E46" s="60">
        <f t="shared" si="2"/>
        <v>100</v>
      </c>
      <c r="F46" s="46"/>
      <c r="G46" s="60">
        <f t="shared" si="3"/>
        <v>100</v>
      </c>
      <c r="H46" s="46"/>
      <c r="I46" s="60">
        <f t="shared" si="4"/>
        <v>100</v>
      </c>
      <c r="J46" s="46"/>
      <c r="K46" s="60">
        <f t="shared" si="5"/>
        <v>100</v>
      </c>
      <c r="L46" s="46"/>
      <c r="M46" s="60">
        <f t="shared" si="6"/>
        <v>100</v>
      </c>
      <c r="N46" s="46"/>
      <c r="O46" s="60">
        <f t="shared" si="7"/>
        <v>100</v>
      </c>
      <c r="P46" s="46"/>
      <c r="Q46" s="60">
        <f t="shared" si="8"/>
        <v>100</v>
      </c>
      <c r="R46" s="46"/>
      <c r="S46" s="47">
        <f t="shared" si="24"/>
        <v>100</v>
      </c>
      <c r="T46" s="16"/>
      <c r="U46" s="48"/>
      <c r="V46" s="10"/>
    </row>
    <row r="47" spans="1:22" ht="18.75" customHeight="1" x14ac:dyDescent="0.25">
      <c r="A47" s="56" t="s">
        <v>147</v>
      </c>
      <c r="B47" s="45" t="s">
        <v>148</v>
      </c>
      <c r="C47" s="14">
        <v>76682.2</v>
      </c>
      <c r="D47" s="46">
        <v>-630.39999999999418</v>
      </c>
      <c r="E47" s="60">
        <f t="shared" si="2"/>
        <v>76051.8</v>
      </c>
      <c r="F47" s="46"/>
      <c r="G47" s="60">
        <f t="shared" si="3"/>
        <v>76051.8</v>
      </c>
      <c r="H47" s="46"/>
      <c r="I47" s="60">
        <f t="shared" si="4"/>
        <v>76051.8</v>
      </c>
      <c r="J47" s="46">
        <v>1132.0999999999913</v>
      </c>
      <c r="K47" s="60">
        <f t="shared" si="5"/>
        <v>77183.899999999994</v>
      </c>
      <c r="L47" s="46">
        <v>2930.5</v>
      </c>
      <c r="M47" s="60">
        <f t="shared" si="6"/>
        <v>80114.399999999994</v>
      </c>
      <c r="N47" s="46"/>
      <c r="O47" s="60">
        <f t="shared" si="7"/>
        <v>80114.399999999994</v>
      </c>
      <c r="P47" s="46"/>
      <c r="Q47" s="60">
        <f t="shared" si="8"/>
        <v>80114.399999999994</v>
      </c>
      <c r="R47" s="46"/>
      <c r="S47" s="47">
        <f t="shared" si="24"/>
        <v>80114.399999999994</v>
      </c>
      <c r="T47" s="16">
        <f>D47+J47+L47</f>
        <v>3432.1999999999971</v>
      </c>
      <c r="U47" s="48"/>
      <c r="V47" s="10"/>
    </row>
    <row r="48" spans="1:22" s="11" customFormat="1" ht="15.75" x14ac:dyDescent="0.25">
      <c r="A48" s="57" t="s">
        <v>149</v>
      </c>
      <c r="B48" s="25" t="s">
        <v>150</v>
      </c>
      <c r="C48" s="26">
        <f>SUM(C49:C55)</f>
        <v>39681060.100000001</v>
      </c>
      <c r="D48" s="26">
        <f t="shared" ref="D48:S48" si="25">SUM(D49:D55)</f>
        <v>90681.90000000177</v>
      </c>
      <c r="E48" s="26">
        <f t="shared" si="25"/>
        <v>39771742.000000007</v>
      </c>
      <c r="F48" s="26">
        <f t="shared" si="25"/>
        <v>3043632.9000000004</v>
      </c>
      <c r="G48" s="26">
        <f t="shared" si="25"/>
        <v>42815374.899999991</v>
      </c>
      <c r="H48" s="26">
        <f t="shared" si="25"/>
        <v>2353771.7000000002</v>
      </c>
      <c r="I48" s="26">
        <f t="shared" si="25"/>
        <v>45169146.599999994</v>
      </c>
      <c r="J48" s="26">
        <f t="shared" si="25"/>
        <v>-554206.00000000279</v>
      </c>
      <c r="K48" s="26">
        <f t="shared" si="25"/>
        <v>44614940.599999994</v>
      </c>
      <c r="L48" s="26">
        <f t="shared" si="25"/>
        <v>534141.60000000335</v>
      </c>
      <c r="M48" s="26">
        <f t="shared" si="25"/>
        <v>45149082.200000003</v>
      </c>
      <c r="N48" s="26">
        <f t="shared" si="25"/>
        <v>277988.29999999807</v>
      </c>
      <c r="O48" s="26">
        <f t="shared" si="25"/>
        <v>45427070.499999993</v>
      </c>
      <c r="P48" s="26">
        <f t="shared" si="25"/>
        <v>143934.99999999889</v>
      </c>
      <c r="Q48" s="26">
        <f t="shared" si="25"/>
        <v>45571005.5</v>
      </c>
      <c r="R48" s="26"/>
      <c r="S48" s="26">
        <f t="shared" si="25"/>
        <v>45571005.5</v>
      </c>
      <c r="T48" s="62">
        <f>SUM(T49:T55)</f>
        <v>5889945.4000000004</v>
      </c>
      <c r="U48" s="48"/>
      <c r="V48" s="10"/>
    </row>
    <row r="49" spans="1:22" ht="15" customHeight="1" x14ac:dyDescent="0.25">
      <c r="A49" s="56" t="s">
        <v>151</v>
      </c>
      <c r="B49" s="45" t="s">
        <v>152</v>
      </c>
      <c r="C49" s="14">
        <v>6081141.0999999996</v>
      </c>
      <c r="D49" s="46">
        <v>-59117.099999999627</v>
      </c>
      <c r="E49" s="60">
        <f t="shared" si="2"/>
        <v>6022024</v>
      </c>
      <c r="F49" s="46">
        <v>750728.29999999981</v>
      </c>
      <c r="G49" s="60">
        <f t="shared" si="3"/>
        <v>6772752.2999999998</v>
      </c>
      <c r="H49" s="46">
        <v>253771.70000000019</v>
      </c>
      <c r="I49" s="60">
        <f t="shared" si="4"/>
        <v>7026524</v>
      </c>
      <c r="J49" s="46"/>
      <c r="K49" s="60">
        <f t="shared" si="5"/>
        <v>7026524</v>
      </c>
      <c r="L49" s="46">
        <v>5903</v>
      </c>
      <c r="M49" s="60">
        <f t="shared" si="6"/>
        <v>7032427</v>
      </c>
      <c r="N49" s="46"/>
      <c r="O49" s="60">
        <f t="shared" si="7"/>
        <v>7032427</v>
      </c>
      <c r="P49" s="46"/>
      <c r="Q49" s="60">
        <f t="shared" si="8"/>
        <v>7032427</v>
      </c>
      <c r="R49" s="46"/>
      <c r="S49" s="47">
        <f>Q49+R49</f>
        <v>7032427</v>
      </c>
      <c r="T49" s="16">
        <f>D49+F49+H49+L49</f>
        <v>951285.90000000037</v>
      </c>
      <c r="U49" s="48"/>
      <c r="V49" s="10"/>
    </row>
    <row r="50" spans="1:22" ht="14.25" customHeight="1" x14ac:dyDescent="0.25">
      <c r="A50" s="56" t="s">
        <v>153</v>
      </c>
      <c r="B50" s="45" t="s">
        <v>154</v>
      </c>
      <c r="C50" s="14">
        <v>26076905.199999999</v>
      </c>
      <c r="D50" s="46">
        <v>31506.60000000149</v>
      </c>
      <c r="E50" s="60">
        <f t="shared" si="2"/>
        <v>26108411.800000001</v>
      </c>
      <c r="F50" s="46">
        <v>1782754.8000000007</v>
      </c>
      <c r="G50" s="60">
        <f t="shared" si="3"/>
        <v>27891166.600000001</v>
      </c>
      <c r="H50" s="46">
        <v>2100000</v>
      </c>
      <c r="I50" s="60">
        <f t="shared" si="4"/>
        <v>29991166.600000001</v>
      </c>
      <c r="J50" s="46">
        <v>-1044403.200000003</v>
      </c>
      <c r="K50" s="60">
        <f t="shared" si="5"/>
        <v>28946763.399999999</v>
      </c>
      <c r="L50" s="46">
        <v>502919.20000000298</v>
      </c>
      <c r="M50" s="60">
        <f t="shared" si="6"/>
        <v>29449682.600000001</v>
      </c>
      <c r="N50" s="46">
        <v>245926.39999999851</v>
      </c>
      <c r="O50" s="60">
        <f t="shared" si="7"/>
        <v>29695609</v>
      </c>
      <c r="P50" s="46">
        <v>137669.89999999851</v>
      </c>
      <c r="Q50" s="60">
        <f t="shared" si="8"/>
        <v>29833278.899999999</v>
      </c>
      <c r="R50" s="46"/>
      <c r="S50" s="47">
        <f t="shared" ref="S50:S55" si="26">Q50+R50</f>
        <v>29833278.899999999</v>
      </c>
      <c r="T50" s="16">
        <f>D50+F50+H50+J50+L50+N50+P50</f>
        <v>3756373.6999999993</v>
      </c>
      <c r="U50" s="48"/>
      <c r="V50" s="10"/>
    </row>
    <row r="51" spans="1:22" ht="16.5" customHeight="1" x14ac:dyDescent="0.25">
      <c r="A51" s="56" t="s">
        <v>155</v>
      </c>
      <c r="B51" s="45" t="s">
        <v>156</v>
      </c>
      <c r="C51" s="14">
        <v>1360171.6</v>
      </c>
      <c r="D51" s="46">
        <v>24750.5</v>
      </c>
      <c r="E51" s="60">
        <f t="shared" si="2"/>
        <v>1384922.1</v>
      </c>
      <c r="F51" s="46">
        <v>111718.79999999981</v>
      </c>
      <c r="G51" s="60">
        <f t="shared" si="3"/>
        <v>1496640.9</v>
      </c>
      <c r="H51" s="46"/>
      <c r="I51" s="60">
        <f t="shared" si="4"/>
        <v>1496640.9</v>
      </c>
      <c r="J51" s="46">
        <v>139444.90000000014</v>
      </c>
      <c r="K51" s="60">
        <f t="shared" si="5"/>
        <v>1636085.8</v>
      </c>
      <c r="L51" s="46">
        <v>-1934.5</v>
      </c>
      <c r="M51" s="60">
        <f t="shared" si="6"/>
        <v>1634151.3</v>
      </c>
      <c r="N51" s="46">
        <v>-627.80000000004657</v>
      </c>
      <c r="O51" s="60">
        <f t="shared" si="7"/>
        <v>1633523.5</v>
      </c>
      <c r="P51" s="46"/>
      <c r="Q51" s="60">
        <f t="shared" si="8"/>
        <v>1633523.5</v>
      </c>
      <c r="R51" s="46"/>
      <c r="S51" s="47">
        <f t="shared" si="26"/>
        <v>1633523.5</v>
      </c>
      <c r="T51" s="16">
        <f>D51+F51+J51+L51+N51</f>
        <v>273351.89999999991</v>
      </c>
      <c r="U51" s="48"/>
      <c r="V51" s="10"/>
    </row>
    <row r="52" spans="1:22" ht="12" customHeight="1" x14ac:dyDescent="0.25">
      <c r="A52" s="56" t="s">
        <v>157</v>
      </c>
      <c r="B52" s="45" t="s">
        <v>158</v>
      </c>
      <c r="C52" s="14">
        <v>3809639.9</v>
      </c>
      <c r="D52" s="46">
        <v>-2019</v>
      </c>
      <c r="E52" s="60">
        <f t="shared" si="2"/>
        <v>3807620.9</v>
      </c>
      <c r="F52" s="46">
        <v>167346.89999999991</v>
      </c>
      <c r="G52" s="60">
        <f t="shared" si="3"/>
        <v>3974967.8</v>
      </c>
      <c r="H52" s="46"/>
      <c r="I52" s="60">
        <f t="shared" si="4"/>
        <v>3974967.8</v>
      </c>
      <c r="J52" s="46">
        <v>24301.100000000093</v>
      </c>
      <c r="K52" s="60">
        <f t="shared" si="5"/>
        <v>3999268.9</v>
      </c>
      <c r="L52" s="46">
        <v>2389.8000000002794</v>
      </c>
      <c r="M52" s="60">
        <f t="shared" si="6"/>
        <v>4001658.7</v>
      </c>
      <c r="N52" s="46">
        <v>18099.599999999627</v>
      </c>
      <c r="O52" s="60">
        <f t="shared" si="7"/>
        <v>4019758.3</v>
      </c>
      <c r="P52" s="46">
        <v>6073.4000000003725</v>
      </c>
      <c r="Q52" s="60">
        <f t="shared" si="8"/>
        <v>4025831.7</v>
      </c>
      <c r="R52" s="46"/>
      <c r="S52" s="47">
        <f t="shared" si="26"/>
        <v>4025831.7</v>
      </c>
      <c r="T52" s="16">
        <f>D52+F52+J52+L52+N52+P52</f>
        <v>216191.80000000028</v>
      </c>
      <c r="U52" s="48"/>
      <c r="V52" s="10"/>
    </row>
    <row r="53" spans="1:22" ht="25.5" x14ac:dyDescent="0.25">
      <c r="A53" s="56" t="s">
        <v>159</v>
      </c>
      <c r="B53" s="45" t="s">
        <v>160</v>
      </c>
      <c r="C53" s="14">
        <v>263308.59999999998</v>
      </c>
      <c r="D53" s="46">
        <v>-50</v>
      </c>
      <c r="E53" s="60">
        <f t="shared" si="2"/>
        <v>263258.59999999998</v>
      </c>
      <c r="F53" s="46">
        <v>240.10000000003492</v>
      </c>
      <c r="G53" s="60">
        <f t="shared" si="3"/>
        <v>263498.7</v>
      </c>
      <c r="H53" s="46"/>
      <c r="I53" s="60">
        <f t="shared" si="4"/>
        <v>263498.7</v>
      </c>
      <c r="J53" s="46">
        <v>13834.099999999977</v>
      </c>
      <c r="K53" s="60">
        <f t="shared" si="5"/>
        <v>277332.8</v>
      </c>
      <c r="L53" s="46"/>
      <c r="M53" s="60">
        <f t="shared" si="6"/>
        <v>277332.8</v>
      </c>
      <c r="N53" s="46">
        <v>130.5</v>
      </c>
      <c r="O53" s="60">
        <f t="shared" si="7"/>
        <v>277463.3</v>
      </c>
      <c r="P53" s="46">
        <v>191.70000000001164</v>
      </c>
      <c r="Q53" s="60">
        <f t="shared" si="8"/>
        <v>277655</v>
      </c>
      <c r="R53" s="46"/>
      <c r="S53" s="47">
        <f t="shared" si="26"/>
        <v>277655</v>
      </c>
      <c r="T53" s="16">
        <f>D53+F53+J53+N53+P53</f>
        <v>14346.400000000023</v>
      </c>
      <c r="U53" s="48"/>
      <c r="V53" s="10"/>
    </row>
    <row r="54" spans="1:22" ht="14.25" customHeight="1" x14ac:dyDescent="0.25">
      <c r="A54" s="56" t="s">
        <v>161</v>
      </c>
      <c r="B54" s="45" t="s">
        <v>162</v>
      </c>
      <c r="C54" s="14">
        <v>173213.2</v>
      </c>
      <c r="D54" s="46"/>
      <c r="E54" s="60">
        <f t="shared" si="2"/>
        <v>173213.2</v>
      </c>
      <c r="F54" s="46">
        <v>201463.59999999998</v>
      </c>
      <c r="G54" s="60">
        <f t="shared" si="3"/>
        <v>374676.8</v>
      </c>
      <c r="H54" s="46"/>
      <c r="I54" s="60">
        <f t="shared" si="4"/>
        <v>374676.8</v>
      </c>
      <c r="J54" s="46">
        <v>27067.900000000023</v>
      </c>
      <c r="K54" s="60">
        <f t="shared" si="5"/>
        <v>401744.7</v>
      </c>
      <c r="L54" s="46">
        <v>25</v>
      </c>
      <c r="M54" s="60">
        <f t="shared" si="6"/>
        <v>401769.7</v>
      </c>
      <c r="N54" s="46">
        <v>14459.599999999977</v>
      </c>
      <c r="O54" s="60">
        <f t="shared" si="7"/>
        <v>416229.3</v>
      </c>
      <c r="P54" s="46"/>
      <c r="Q54" s="60">
        <f t="shared" si="8"/>
        <v>416229.3</v>
      </c>
      <c r="R54" s="46"/>
      <c r="S54" s="47">
        <f t="shared" si="26"/>
        <v>416229.3</v>
      </c>
      <c r="T54" s="16">
        <f>F54+J54+L54+N54</f>
        <v>243016.09999999998</v>
      </c>
      <c r="U54" s="48"/>
      <c r="V54" s="10"/>
    </row>
    <row r="55" spans="1:22" ht="12.75" customHeight="1" x14ac:dyDescent="0.25">
      <c r="A55" s="56" t="s">
        <v>163</v>
      </c>
      <c r="B55" s="45" t="s">
        <v>164</v>
      </c>
      <c r="C55" s="14">
        <v>1916680.5</v>
      </c>
      <c r="D55" s="46">
        <v>95610.899999999907</v>
      </c>
      <c r="E55" s="60">
        <f t="shared" si="2"/>
        <v>2012291.4</v>
      </c>
      <c r="F55" s="46">
        <v>29380.40000000014</v>
      </c>
      <c r="G55" s="60">
        <f t="shared" si="3"/>
        <v>2041671.8</v>
      </c>
      <c r="H55" s="46"/>
      <c r="I55" s="60">
        <f t="shared" si="4"/>
        <v>2041671.8</v>
      </c>
      <c r="J55" s="46">
        <v>285549.19999999995</v>
      </c>
      <c r="K55" s="60">
        <f t="shared" si="5"/>
        <v>2327221</v>
      </c>
      <c r="L55" s="46">
        <v>24839.100000000093</v>
      </c>
      <c r="M55" s="60">
        <f t="shared" si="6"/>
        <v>2352060.1</v>
      </c>
      <c r="N55" s="46"/>
      <c r="O55" s="60">
        <f t="shared" si="7"/>
        <v>2352060.1</v>
      </c>
      <c r="P55" s="46"/>
      <c r="Q55" s="60">
        <f t="shared" si="8"/>
        <v>2352060.1</v>
      </c>
      <c r="R55" s="46"/>
      <c r="S55" s="47">
        <f t="shared" si="26"/>
        <v>2352060.1</v>
      </c>
      <c r="T55" s="16">
        <f>D55+F55+J55+L55</f>
        <v>435379.60000000009</v>
      </c>
      <c r="U55" s="48"/>
      <c r="V55" s="10"/>
    </row>
    <row r="56" spans="1:22" s="11" customFormat="1" ht="21" customHeight="1" x14ac:dyDescent="0.25">
      <c r="A56" s="57" t="s">
        <v>165</v>
      </c>
      <c r="B56" s="25" t="s">
        <v>166</v>
      </c>
      <c r="C56" s="26">
        <f>SUM(C57:C58)</f>
        <v>2692663.6999999997</v>
      </c>
      <c r="D56" s="26">
        <f t="shared" ref="D56:T56" si="27">SUM(D57:D58)</f>
        <v>118485.30000000028</v>
      </c>
      <c r="E56" s="26">
        <f t="shared" si="27"/>
        <v>2811149</v>
      </c>
      <c r="F56" s="26">
        <f t="shared" si="27"/>
        <v>438124.39999999991</v>
      </c>
      <c r="G56" s="26">
        <f t="shared" si="27"/>
        <v>3249273.4</v>
      </c>
      <c r="H56" s="26"/>
      <c r="I56" s="26">
        <f t="shared" si="27"/>
        <v>3249273.4</v>
      </c>
      <c r="J56" s="26">
        <f t="shared" si="27"/>
        <v>58655.899999999907</v>
      </c>
      <c r="K56" s="26">
        <f t="shared" si="27"/>
        <v>3307929.3</v>
      </c>
      <c r="L56" s="26">
        <f t="shared" si="27"/>
        <v>60839</v>
      </c>
      <c r="M56" s="26">
        <f t="shared" si="27"/>
        <v>3368768.3</v>
      </c>
      <c r="N56" s="26">
        <f t="shared" si="27"/>
        <v>5623.2000000001863</v>
      </c>
      <c r="O56" s="26">
        <f t="shared" si="27"/>
        <v>3374391.5</v>
      </c>
      <c r="P56" s="26">
        <f t="shared" si="27"/>
        <v>34868.799999999814</v>
      </c>
      <c r="Q56" s="26">
        <f t="shared" si="27"/>
        <v>3409260.3</v>
      </c>
      <c r="R56" s="26"/>
      <c r="S56" s="26">
        <f t="shared" si="27"/>
        <v>3409260.3</v>
      </c>
      <c r="T56" s="62">
        <f t="shared" si="27"/>
        <v>716596.60000000009</v>
      </c>
      <c r="U56" s="48"/>
      <c r="V56" s="10"/>
    </row>
    <row r="57" spans="1:22" ht="18" customHeight="1" x14ac:dyDescent="0.25">
      <c r="A57" s="56" t="s">
        <v>167</v>
      </c>
      <c r="B57" s="45" t="s">
        <v>168</v>
      </c>
      <c r="C57" s="14">
        <v>2592161.7999999998</v>
      </c>
      <c r="D57" s="46">
        <v>119322.30000000028</v>
      </c>
      <c r="E57" s="60">
        <f t="shared" si="2"/>
        <v>2711484.1</v>
      </c>
      <c r="F57" s="46">
        <v>438124.39999999991</v>
      </c>
      <c r="G57" s="60">
        <f t="shared" si="3"/>
        <v>3149608.5</v>
      </c>
      <c r="H57" s="46"/>
      <c r="I57" s="60">
        <f t="shared" si="4"/>
        <v>3149608.5</v>
      </c>
      <c r="J57" s="46">
        <v>58655.899999999907</v>
      </c>
      <c r="K57" s="60">
        <f t="shared" si="5"/>
        <v>3208264.4</v>
      </c>
      <c r="L57" s="46">
        <v>60839</v>
      </c>
      <c r="M57" s="60">
        <f t="shared" si="6"/>
        <v>3269103.4</v>
      </c>
      <c r="N57" s="46">
        <v>5686.2000000001863</v>
      </c>
      <c r="O57" s="60">
        <f t="shared" si="7"/>
        <v>3274789.6</v>
      </c>
      <c r="P57" s="46">
        <v>34868.799999999814</v>
      </c>
      <c r="Q57" s="60">
        <f t="shared" si="8"/>
        <v>3309658.4</v>
      </c>
      <c r="R57" s="46"/>
      <c r="S57" s="47">
        <f>Q57+R57</f>
        <v>3309658.4</v>
      </c>
      <c r="T57" s="16">
        <f>D57+F57+J57+L57+N57+P57</f>
        <v>717496.60000000009</v>
      </c>
      <c r="U57" s="48"/>
      <c r="V57" s="10"/>
    </row>
    <row r="58" spans="1:22" ht="18.75" customHeight="1" x14ac:dyDescent="0.25">
      <c r="A58" s="56" t="s">
        <v>169</v>
      </c>
      <c r="B58" s="45" t="s">
        <v>170</v>
      </c>
      <c r="C58" s="14">
        <v>100501.9</v>
      </c>
      <c r="D58" s="46">
        <v>-837</v>
      </c>
      <c r="E58" s="60">
        <f t="shared" si="2"/>
        <v>99664.9</v>
      </c>
      <c r="F58" s="46"/>
      <c r="G58" s="60">
        <f t="shared" si="3"/>
        <v>99664.9</v>
      </c>
      <c r="H58" s="46"/>
      <c r="I58" s="60">
        <f t="shared" si="4"/>
        <v>99664.9</v>
      </c>
      <c r="J58" s="46"/>
      <c r="K58" s="60">
        <f t="shared" si="5"/>
        <v>99664.9</v>
      </c>
      <c r="L58" s="46"/>
      <c r="M58" s="60">
        <f t="shared" si="6"/>
        <v>99664.9</v>
      </c>
      <c r="N58" s="46">
        <v>-63</v>
      </c>
      <c r="O58" s="60">
        <f t="shared" si="7"/>
        <v>99601.9</v>
      </c>
      <c r="P58" s="46"/>
      <c r="Q58" s="60">
        <f t="shared" si="8"/>
        <v>99601.9</v>
      </c>
      <c r="R58" s="46"/>
      <c r="S58" s="47">
        <f>Q58+R58</f>
        <v>99601.9</v>
      </c>
      <c r="T58" s="16">
        <f>D58+N58</f>
        <v>-900</v>
      </c>
      <c r="U58" s="48"/>
      <c r="V58" s="10"/>
    </row>
    <row r="59" spans="1:22" s="11" customFormat="1" ht="20.25" customHeight="1" x14ac:dyDescent="0.25">
      <c r="A59" s="57" t="s">
        <v>171</v>
      </c>
      <c r="B59" s="25" t="s">
        <v>172</v>
      </c>
      <c r="C59" s="26">
        <f>SUM(C60:C66)</f>
        <v>12290988</v>
      </c>
      <c r="D59" s="26">
        <f t="shared" ref="D59:F59" si="28">SUM(D60:D66)</f>
        <v>695780.79999999935</v>
      </c>
      <c r="E59" s="26">
        <f t="shared" si="28"/>
        <v>12986768.799999999</v>
      </c>
      <c r="F59" s="26">
        <f t="shared" si="28"/>
        <v>889855.30000000098</v>
      </c>
      <c r="G59" s="26">
        <f>SUM(G60:G66)-0.1</f>
        <v>13876623.999999998</v>
      </c>
      <c r="H59" s="26"/>
      <c r="I59" s="26">
        <f t="shared" ref="I59" si="29">SUM(I60:I66)-0.1</f>
        <v>13876623.999999998</v>
      </c>
      <c r="J59" s="26">
        <f>SUM(J60:J66)</f>
        <v>210481.19999999928</v>
      </c>
      <c r="K59" s="26">
        <f t="shared" ref="K59:S59" si="30">SUM(K60:K66)</f>
        <v>14087105.299999997</v>
      </c>
      <c r="L59" s="26">
        <f t="shared" si="30"/>
        <v>527544.69999999972</v>
      </c>
      <c r="M59" s="26">
        <f t="shared" si="30"/>
        <v>14614650</v>
      </c>
      <c r="N59" s="26">
        <f t="shared" si="30"/>
        <v>431705.30000000086</v>
      </c>
      <c r="O59" s="26">
        <f t="shared" si="30"/>
        <v>15046355.299999999</v>
      </c>
      <c r="P59" s="26">
        <f t="shared" si="30"/>
        <v>100000</v>
      </c>
      <c r="Q59" s="26">
        <f t="shared" si="30"/>
        <v>15146355.299999999</v>
      </c>
      <c r="R59" s="26">
        <f t="shared" si="30"/>
        <v>30000</v>
      </c>
      <c r="S59" s="26">
        <f t="shared" si="30"/>
        <v>15176355.299999999</v>
      </c>
      <c r="T59" s="62">
        <f>SUM(T60:T66)</f>
        <v>2885367.3000000003</v>
      </c>
      <c r="U59" s="48"/>
      <c r="V59" s="10"/>
    </row>
    <row r="60" spans="1:22" ht="15.75" customHeight="1" x14ac:dyDescent="0.25">
      <c r="A60" s="56" t="s">
        <v>173</v>
      </c>
      <c r="B60" s="45" t="s">
        <v>174</v>
      </c>
      <c r="C60" s="14">
        <v>6413224</v>
      </c>
      <c r="D60" s="46">
        <v>613644.29999999981</v>
      </c>
      <c r="E60" s="60">
        <f t="shared" si="2"/>
        <v>7026868.2999999998</v>
      </c>
      <c r="F60" s="46">
        <v>796672.10000000056</v>
      </c>
      <c r="G60" s="60">
        <f t="shared" si="3"/>
        <v>7823540.4000000004</v>
      </c>
      <c r="H60" s="46"/>
      <c r="I60" s="60">
        <f t="shared" si="4"/>
        <v>7823540.4000000004</v>
      </c>
      <c r="J60" s="46">
        <v>112881.79999999981</v>
      </c>
      <c r="K60" s="60">
        <f t="shared" si="5"/>
        <v>7936422.2000000002</v>
      </c>
      <c r="L60" s="46">
        <v>443928.59999999963</v>
      </c>
      <c r="M60" s="60">
        <f t="shared" si="6"/>
        <v>8380350.7999999998</v>
      </c>
      <c r="N60" s="46">
        <v>223231.00000000093</v>
      </c>
      <c r="O60" s="60">
        <f t="shared" si="7"/>
        <v>8603581.8000000007</v>
      </c>
      <c r="P60" s="46">
        <v>-115000</v>
      </c>
      <c r="Q60" s="60">
        <f t="shared" si="8"/>
        <v>8488581.8000000007</v>
      </c>
      <c r="R60" s="46"/>
      <c r="S60" s="47">
        <f>Q60+R60</f>
        <v>8488581.8000000007</v>
      </c>
      <c r="T60" s="16">
        <f>D60+F60+J60+L60+N60+P60</f>
        <v>2075357.8000000007</v>
      </c>
      <c r="U60" s="48"/>
      <c r="V60" s="10"/>
    </row>
    <row r="61" spans="1:22" ht="17.25" customHeight="1" x14ac:dyDescent="0.25">
      <c r="A61" s="56" t="s">
        <v>175</v>
      </c>
      <c r="B61" s="45" t="s">
        <v>176</v>
      </c>
      <c r="C61" s="14">
        <v>526961.19999999995</v>
      </c>
      <c r="D61" s="46">
        <v>2359.1000000000931</v>
      </c>
      <c r="E61" s="60">
        <f t="shared" si="2"/>
        <v>529320.30000000005</v>
      </c>
      <c r="F61" s="46">
        <v>40153.79999999993</v>
      </c>
      <c r="G61" s="60">
        <f t="shared" si="3"/>
        <v>569474.1</v>
      </c>
      <c r="H61" s="46"/>
      <c r="I61" s="60">
        <f t="shared" si="4"/>
        <v>569474.1</v>
      </c>
      <c r="J61" s="46">
        <v>42867.400000000023</v>
      </c>
      <c r="K61" s="60">
        <f t="shared" si="5"/>
        <v>612341.5</v>
      </c>
      <c r="L61" s="46">
        <v>430</v>
      </c>
      <c r="M61" s="60">
        <f t="shared" si="6"/>
        <v>612771.5</v>
      </c>
      <c r="N61" s="46">
        <v>6875.4000000000233</v>
      </c>
      <c r="O61" s="60">
        <f t="shared" si="7"/>
        <v>619646.9</v>
      </c>
      <c r="P61" s="46">
        <v>215000</v>
      </c>
      <c r="Q61" s="60">
        <f t="shared" si="8"/>
        <v>834646.9</v>
      </c>
      <c r="R61" s="46"/>
      <c r="S61" s="47">
        <f t="shared" ref="S61:S66" si="31">Q61+R61</f>
        <v>834646.9</v>
      </c>
      <c r="T61" s="16">
        <f>D61+F61+J61+L61+N61+P61</f>
        <v>307685.70000000007</v>
      </c>
      <c r="U61" s="48"/>
      <c r="V61" s="10"/>
    </row>
    <row r="62" spans="1:22" ht="16.5" customHeight="1" x14ac:dyDescent="0.25">
      <c r="A62" s="56" t="s">
        <v>177</v>
      </c>
      <c r="B62" s="45" t="s">
        <v>178</v>
      </c>
      <c r="C62" s="14">
        <v>532993.4</v>
      </c>
      <c r="D62" s="46"/>
      <c r="E62" s="60">
        <f t="shared" si="2"/>
        <v>532993.4</v>
      </c>
      <c r="F62" s="46">
        <v>6870.2999999999302</v>
      </c>
      <c r="G62" s="60">
        <f t="shared" si="3"/>
        <v>539863.69999999995</v>
      </c>
      <c r="H62" s="46"/>
      <c r="I62" s="60">
        <f t="shared" si="4"/>
        <v>539863.69999999995</v>
      </c>
      <c r="J62" s="46"/>
      <c r="K62" s="60">
        <f t="shared" si="5"/>
        <v>539863.69999999995</v>
      </c>
      <c r="L62" s="46">
        <v>33186.100000000093</v>
      </c>
      <c r="M62" s="60">
        <f t="shared" si="6"/>
        <v>573049.80000000005</v>
      </c>
      <c r="N62" s="46">
        <v>-1380.6000000000931</v>
      </c>
      <c r="O62" s="60">
        <f t="shared" si="7"/>
        <v>571669.19999999995</v>
      </c>
      <c r="P62" s="46"/>
      <c r="Q62" s="60">
        <f t="shared" si="8"/>
        <v>571669.19999999995</v>
      </c>
      <c r="R62" s="46"/>
      <c r="S62" s="47">
        <f t="shared" si="31"/>
        <v>571669.19999999995</v>
      </c>
      <c r="T62" s="16">
        <f>F62+L62+N62</f>
        <v>38675.79999999993</v>
      </c>
      <c r="U62" s="48"/>
      <c r="V62" s="10"/>
    </row>
    <row r="63" spans="1:22" ht="15.75" customHeight="1" x14ac:dyDescent="0.25">
      <c r="A63" s="56" t="s">
        <v>179</v>
      </c>
      <c r="B63" s="45" t="s">
        <v>180</v>
      </c>
      <c r="C63" s="14">
        <v>111909.8</v>
      </c>
      <c r="D63" s="46"/>
      <c r="E63" s="60">
        <f t="shared" si="2"/>
        <v>111909.8</v>
      </c>
      <c r="F63" s="46">
        <v>3340.3999999999942</v>
      </c>
      <c r="G63" s="60">
        <f t="shared" si="3"/>
        <v>115250.2</v>
      </c>
      <c r="H63" s="46"/>
      <c r="I63" s="60">
        <f t="shared" si="4"/>
        <v>115250.2</v>
      </c>
      <c r="J63" s="46"/>
      <c r="K63" s="60">
        <f t="shared" si="5"/>
        <v>115250.2</v>
      </c>
      <c r="L63" s="46"/>
      <c r="M63" s="60">
        <f t="shared" si="6"/>
        <v>115250.2</v>
      </c>
      <c r="N63" s="46"/>
      <c r="O63" s="60">
        <f t="shared" si="7"/>
        <v>115250.2</v>
      </c>
      <c r="P63" s="46"/>
      <c r="Q63" s="60">
        <f t="shared" si="8"/>
        <v>115250.2</v>
      </c>
      <c r="R63" s="46"/>
      <c r="S63" s="47">
        <f t="shared" si="31"/>
        <v>115250.2</v>
      </c>
      <c r="T63" s="16">
        <f>F63</f>
        <v>3340.3999999999942</v>
      </c>
      <c r="U63" s="48"/>
      <c r="V63" s="10"/>
    </row>
    <row r="64" spans="1:22" ht="25.5" x14ac:dyDescent="0.25">
      <c r="A64" s="56" t="s">
        <v>181</v>
      </c>
      <c r="B64" s="45" t="s">
        <v>182</v>
      </c>
      <c r="C64" s="14">
        <v>257163.2</v>
      </c>
      <c r="D64" s="46"/>
      <c r="E64" s="60">
        <f t="shared" si="2"/>
        <v>257163.2</v>
      </c>
      <c r="F64" s="46">
        <v>14140</v>
      </c>
      <c r="G64" s="60">
        <f t="shared" si="3"/>
        <v>271303.2</v>
      </c>
      <c r="H64" s="46"/>
      <c r="I64" s="60">
        <f t="shared" si="4"/>
        <v>271303.2</v>
      </c>
      <c r="J64" s="46"/>
      <c r="K64" s="60">
        <f t="shared" si="5"/>
        <v>271303.2</v>
      </c>
      <c r="L64" s="46"/>
      <c r="M64" s="60">
        <f t="shared" si="6"/>
        <v>271303.2</v>
      </c>
      <c r="N64" s="46"/>
      <c r="O64" s="60">
        <f t="shared" si="7"/>
        <v>271303.2</v>
      </c>
      <c r="P64" s="46"/>
      <c r="Q64" s="60">
        <f t="shared" si="8"/>
        <v>271303.2</v>
      </c>
      <c r="R64" s="46"/>
      <c r="S64" s="47">
        <f t="shared" si="31"/>
        <v>271303.2</v>
      </c>
      <c r="T64" s="16">
        <f>F64</f>
        <v>14140</v>
      </c>
      <c r="U64" s="48"/>
      <c r="V64" s="10"/>
    </row>
    <row r="65" spans="1:22" ht="14.25" customHeight="1" x14ac:dyDescent="0.25">
      <c r="A65" s="56" t="s">
        <v>183</v>
      </c>
      <c r="B65" s="45" t="s">
        <v>184</v>
      </c>
      <c r="C65" s="14">
        <v>8973.2000000000007</v>
      </c>
      <c r="D65" s="46"/>
      <c r="E65" s="60">
        <f t="shared" si="2"/>
        <v>8973.2000000000007</v>
      </c>
      <c r="F65" s="46">
        <v>410.09999999999854</v>
      </c>
      <c r="G65" s="60">
        <f t="shared" si="3"/>
        <v>9383.2999999999993</v>
      </c>
      <c r="H65" s="46"/>
      <c r="I65" s="60">
        <f t="shared" si="4"/>
        <v>9383.2999999999993</v>
      </c>
      <c r="J65" s="46">
        <v>25.100000000000364</v>
      </c>
      <c r="K65" s="60">
        <f t="shared" si="5"/>
        <v>9408.4</v>
      </c>
      <c r="L65" s="46"/>
      <c r="M65" s="60">
        <f t="shared" si="6"/>
        <v>9408.4</v>
      </c>
      <c r="N65" s="46"/>
      <c r="O65" s="60">
        <f t="shared" si="7"/>
        <v>9408.4</v>
      </c>
      <c r="P65" s="46"/>
      <c r="Q65" s="60">
        <f t="shared" si="8"/>
        <v>9408.4</v>
      </c>
      <c r="R65" s="46"/>
      <c r="S65" s="47">
        <f t="shared" si="31"/>
        <v>9408.4</v>
      </c>
      <c r="T65" s="16">
        <f>F65+J65</f>
        <v>435.19999999999891</v>
      </c>
      <c r="U65" s="48"/>
      <c r="V65" s="10"/>
    </row>
    <row r="66" spans="1:22" ht="14.25" customHeight="1" x14ac:dyDescent="0.25">
      <c r="A66" s="56" t="s">
        <v>185</v>
      </c>
      <c r="B66" s="45" t="s">
        <v>186</v>
      </c>
      <c r="C66" s="14">
        <v>4439763.2</v>
      </c>
      <c r="D66" s="46">
        <v>79777.399999999441</v>
      </c>
      <c r="E66" s="60">
        <f t="shared" si="2"/>
        <v>4519540.5999999996</v>
      </c>
      <c r="F66" s="46">
        <v>28268.600000000559</v>
      </c>
      <c r="G66" s="60">
        <f t="shared" si="3"/>
        <v>4547809.2</v>
      </c>
      <c r="H66" s="46"/>
      <c r="I66" s="60">
        <f t="shared" si="4"/>
        <v>4547809.2</v>
      </c>
      <c r="J66" s="46">
        <v>54706.899999999441</v>
      </c>
      <c r="K66" s="60">
        <f t="shared" si="5"/>
        <v>4602516.0999999996</v>
      </c>
      <c r="L66" s="46">
        <v>50000</v>
      </c>
      <c r="M66" s="60">
        <f t="shared" si="6"/>
        <v>4652516.0999999996</v>
      </c>
      <c r="N66" s="46">
        <v>202979.5</v>
      </c>
      <c r="O66" s="60">
        <f t="shared" si="7"/>
        <v>4855495.5999999996</v>
      </c>
      <c r="P66" s="46"/>
      <c r="Q66" s="60">
        <f t="shared" si="8"/>
        <v>4855495.5999999996</v>
      </c>
      <c r="R66" s="46">
        <v>30000</v>
      </c>
      <c r="S66" s="47">
        <f t="shared" si="31"/>
        <v>4885495.5999999996</v>
      </c>
      <c r="T66" s="16">
        <f>D66+F66+J66+L66+N66+R66</f>
        <v>445732.39999999944</v>
      </c>
      <c r="U66" s="48"/>
      <c r="V66" s="10"/>
    </row>
    <row r="67" spans="1:22" s="11" customFormat="1" ht="24" customHeight="1" x14ac:dyDescent="0.25">
      <c r="A67" s="57" t="s">
        <v>187</v>
      </c>
      <c r="B67" s="25" t="s">
        <v>188</v>
      </c>
      <c r="C67" s="26">
        <f>SUM(C68:C72)+0.1</f>
        <v>38479356</v>
      </c>
      <c r="D67" s="26">
        <f t="shared" ref="D67:R67" si="32">SUM(D68:D72)</f>
        <v>156391.19999999972</v>
      </c>
      <c r="E67" s="26">
        <f t="shared" si="32"/>
        <v>38635747.100000001</v>
      </c>
      <c r="F67" s="26">
        <f t="shared" si="32"/>
        <v>1855948.2999999989</v>
      </c>
      <c r="G67" s="26">
        <f>SUM(G68:G72)-0.1</f>
        <v>40491695.299999997</v>
      </c>
      <c r="H67" s="26">
        <f t="shared" si="32"/>
        <v>-253771.70000000019</v>
      </c>
      <c r="I67" s="26">
        <f>SUM(I68:I72)-0.1</f>
        <v>40237923.600000001</v>
      </c>
      <c r="J67" s="26">
        <f t="shared" si="32"/>
        <v>138476.99999999907</v>
      </c>
      <c r="K67" s="26">
        <f t="shared" si="32"/>
        <v>40376400.700000003</v>
      </c>
      <c r="L67" s="26">
        <f t="shared" si="32"/>
        <v>240397.20000000158</v>
      </c>
      <c r="M67" s="26">
        <f t="shared" si="32"/>
        <v>40616797.899999999</v>
      </c>
      <c r="N67" s="26">
        <f t="shared" si="32"/>
        <v>248234.70000000065</v>
      </c>
      <c r="O67" s="26">
        <f t="shared" si="32"/>
        <v>40865032.600000001</v>
      </c>
      <c r="P67" s="26">
        <f t="shared" si="32"/>
        <v>13576.699999999255</v>
      </c>
      <c r="Q67" s="26">
        <f t="shared" si="32"/>
        <v>40878609.299999997</v>
      </c>
      <c r="R67" s="26"/>
      <c r="S67" s="26">
        <f>SUM(S68:S72)+0.1</f>
        <v>40878609.399999999</v>
      </c>
      <c r="T67" s="62">
        <f>SUM(T68:T72)</f>
        <v>2399253.399999999</v>
      </c>
      <c r="U67" s="48"/>
      <c r="V67" s="10"/>
    </row>
    <row r="68" spans="1:22" ht="14.25" customHeight="1" x14ac:dyDescent="0.25">
      <c r="A68" s="56" t="s">
        <v>189</v>
      </c>
      <c r="B68" s="45" t="s">
        <v>190</v>
      </c>
      <c r="C68" s="14">
        <v>191456.7</v>
      </c>
      <c r="D68" s="46">
        <v>0</v>
      </c>
      <c r="E68" s="60">
        <f t="shared" si="2"/>
        <v>191456.7</v>
      </c>
      <c r="F68" s="46"/>
      <c r="G68" s="60">
        <f t="shared" si="3"/>
        <v>191456.7</v>
      </c>
      <c r="H68" s="46"/>
      <c r="I68" s="60">
        <f t="shared" si="4"/>
        <v>191456.7</v>
      </c>
      <c r="J68" s="46"/>
      <c r="K68" s="60">
        <f t="shared" si="5"/>
        <v>191456.7</v>
      </c>
      <c r="L68" s="46"/>
      <c r="M68" s="60">
        <f t="shared" si="6"/>
        <v>191456.7</v>
      </c>
      <c r="N68" s="46"/>
      <c r="O68" s="60">
        <f t="shared" si="7"/>
        <v>191456.7</v>
      </c>
      <c r="P68" s="46"/>
      <c r="Q68" s="60">
        <f t="shared" si="8"/>
        <v>191456.7</v>
      </c>
      <c r="R68" s="46"/>
      <c r="S68" s="47">
        <f>Q68+R68</f>
        <v>191456.7</v>
      </c>
      <c r="T68" s="16"/>
      <c r="U68" s="48"/>
      <c r="V68" s="10"/>
    </row>
    <row r="69" spans="1:22" ht="17.25" customHeight="1" x14ac:dyDescent="0.25">
      <c r="A69" s="56" t="s">
        <v>191</v>
      </c>
      <c r="B69" s="45" t="s">
        <v>192</v>
      </c>
      <c r="C69" s="14">
        <v>7587286.5</v>
      </c>
      <c r="D69" s="46">
        <v>-66108.400000000373</v>
      </c>
      <c r="E69" s="60">
        <f t="shared" si="2"/>
        <v>7521178.0999999996</v>
      </c>
      <c r="F69" s="46">
        <v>459367.5</v>
      </c>
      <c r="G69" s="60">
        <f t="shared" si="3"/>
        <v>7980545.5999999996</v>
      </c>
      <c r="H69" s="46"/>
      <c r="I69" s="60">
        <f t="shared" si="4"/>
        <v>7980545.5999999996</v>
      </c>
      <c r="J69" s="46"/>
      <c r="K69" s="60">
        <f t="shared" si="5"/>
        <v>7980545.5999999996</v>
      </c>
      <c r="L69" s="46">
        <v>72328.700000000186</v>
      </c>
      <c r="M69" s="60">
        <f t="shared" si="6"/>
        <v>8052874.2999999998</v>
      </c>
      <c r="N69" s="46">
        <v>39676.5</v>
      </c>
      <c r="O69" s="60">
        <f t="shared" si="7"/>
        <v>8092550.7999999998</v>
      </c>
      <c r="P69" s="46"/>
      <c r="Q69" s="60">
        <f t="shared" si="8"/>
        <v>8092550.7999999998</v>
      </c>
      <c r="R69" s="46"/>
      <c r="S69" s="47">
        <f t="shared" ref="S69:S72" si="33">Q69+R69</f>
        <v>8092550.7999999998</v>
      </c>
      <c r="T69" s="16">
        <f>D69+F69+L69+N69</f>
        <v>505264.29999999981</v>
      </c>
      <c r="U69" s="48"/>
      <c r="V69" s="10"/>
    </row>
    <row r="70" spans="1:22" ht="17.25" customHeight="1" x14ac:dyDescent="0.25">
      <c r="A70" s="56" t="s">
        <v>193</v>
      </c>
      <c r="B70" s="45" t="s">
        <v>194</v>
      </c>
      <c r="C70" s="14">
        <v>22067820.100000001</v>
      </c>
      <c r="D70" s="46">
        <v>274689.69999999925</v>
      </c>
      <c r="E70" s="60">
        <f t="shared" si="2"/>
        <v>22342509.800000001</v>
      </c>
      <c r="F70" s="46">
        <v>41224.699999999255</v>
      </c>
      <c r="G70" s="60">
        <f t="shared" si="3"/>
        <v>22383734.5</v>
      </c>
      <c r="H70" s="46"/>
      <c r="I70" s="60">
        <f t="shared" si="4"/>
        <v>22383734.5</v>
      </c>
      <c r="J70" s="46">
        <v>66231.699999999255</v>
      </c>
      <c r="K70" s="60">
        <f t="shared" si="5"/>
        <v>22449966.199999999</v>
      </c>
      <c r="L70" s="46">
        <v>136090.60000000149</v>
      </c>
      <c r="M70" s="60">
        <f t="shared" si="6"/>
        <v>22586056.800000001</v>
      </c>
      <c r="N70" s="46">
        <v>206756.80000000075</v>
      </c>
      <c r="O70" s="60">
        <f t="shared" si="7"/>
        <v>22792813.600000001</v>
      </c>
      <c r="P70" s="46">
        <v>13576.699999999255</v>
      </c>
      <c r="Q70" s="60">
        <f t="shared" si="8"/>
        <v>22806390.300000001</v>
      </c>
      <c r="R70" s="46"/>
      <c r="S70" s="47">
        <f t="shared" si="33"/>
        <v>22806390.300000001</v>
      </c>
      <c r="T70" s="16">
        <f>D70+F70+J70+L70+N70+P70</f>
        <v>738570.19999999925</v>
      </c>
      <c r="U70" s="48"/>
      <c r="V70" s="10"/>
    </row>
    <row r="71" spans="1:22" ht="14.25" customHeight="1" x14ac:dyDescent="0.25">
      <c r="A71" s="56" t="s">
        <v>195</v>
      </c>
      <c r="B71" s="45" t="s">
        <v>196</v>
      </c>
      <c r="C71" s="14">
        <v>7004995.0999999996</v>
      </c>
      <c r="D71" s="46">
        <v>-55549.199999999255</v>
      </c>
      <c r="E71" s="60">
        <f t="shared" si="2"/>
        <v>6949445.9000000004</v>
      </c>
      <c r="F71" s="46">
        <v>1345356.0999999996</v>
      </c>
      <c r="G71" s="60">
        <f t="shared" si="3"/>
        <v>8294802</v>
      </c>
      <c r="H71" s="46">
        <v>-253771.70000000019</v>
      </c>
      <c r="I71" s="60">
        <f t="shared" si="4"/>
        <v>8041030.2999999998</v>
      </c>
      <c r="J71" s="46">
        <v>60446.299999999814</v>
      </c>
      <c r="K71" s="60">
        <f t="shared" si="5"/>
        <v>8101476.5999999996</v>
      </c>
      <c r="L71" s="46">
        <v>19074</v>
      </c>
      <c r="M71" s="60">
        <f t="shared" si="6"/>
        <v>8120550.5999999996</v>
      </c>
      <c r="N71" s="46"/>
      <c r="O71" s="60">
        <f t="shared" si="7"/>
        <v>8120550.5999999996</v>
      </c>
      <c r="P71" s="46"/>
      <c r="Q71" s="60">
        <f t="shared" si="8"/>
        <v>8120550.5999999996</v>
      </c>
      <c r="R71" s="46"/>
      <c r="S71" s="47">
        <f t="shared" si="33"/>
        <v>8120550.5999999996</v>
      </c>
      <c r="T71" s="16">
        <f>D71+F71+H71+J71+L71</f>
        <v>1115555.5</v>
      </c>
      <c r="U71" s="48"/>
      <c r="V71" s="10"/>
    </row>
    <row r="72" spans="1:22" ht="18" customHeight="1" x14ac:dyDescent="0.25">
      <c r="A72" s="56" t="s">
        <v>197</v>
      </c>
      <c r="B72" s="45" t="s">
        <v>198</v>
      </c>
      <c r="C72" s="14">
        <v>1627797.5</v>
      </c>
      <c r="D72" s="46">
        <v>3359.1000000000931</v>
      </c>
      <c r="E72" s="60">
        <f t="shared" si="2"/>
        <v>1631156.6</v>
      </c>
      <c r="F72" s="46">
        <v>10000</v>
      </c>
      <c r="G72" s="60">
        <f t="shared" si="3"/>
        <v>1641156.6</v>
      </c>
      <c r="H72" s="46"/>
      <c r="I72" s="60">
        <f t="shared" si="4"/>
        <v>1641156.6</v>
      </c>
      <c r="J72" s="46">
        <v>11799</v>
      </c>
      <c r="K72" s="60">
        <f t="shared" si="5"/>
        <v>1652955.6</v>
      </c>
      <c r="L72" s="46">
        <v>12903.899999999907</v>
      </c>
      <c r="M72" s="60">
        <f t="shared" si="6"/>
        <v>1665859.5</v>
      </c>
      <c r="N72" s="46">
        <v>1801.3999999999069</v>
      </c>
      <c r="O72" s="60">
        <f t="shared" si="7"/>
        <v>1667660.9</v>
      </c>
      <c r="P72" s="46"/>
      <c r="Q72" s="60">
        <f t="shared" si="8"/>
        <v>1667660.9</v>
      </c>
      <c r="R72" s="46"/>
      <c r="S72" s="47">
        <f t="shared" si="33"/>
        <v>1667660.9</v>
      </c>
      <c r="T72" s="16">
        <f>D72+F72+J72+L72+N72</f>
        <v>39863.399999999907</v>
      </c>
      <c r="U72" s="48"/>
      <c r="V72" s="10"/>
    </row>
    <row r="73" spans="1:22" s="11" customFormat="1" ht="18.75" customHeight="1" x14ac:dyDescent="0.25">
      <c r="A73" s="57" t="s">
        <v>199</v>
      </c>
      <c r="B73" s="25" t="s">
        <v>200</v>
      </c>
      <c r="C73" s="26">
        <f>SUM(C74:C77)</f>
        <v>1746067</v>
      </c>
      <c r="D73" s="26">
        <f t="shared" ref="D73:S73" si="34">SUM(D74:D77)</f>
        <v>-256.70000000000073</v>
      </c>
      <c r="E73" s="26">
        <f t="shared" si="34"/>
        <v>1745810.3</v>
      </c>
      <c r="F73" s="26">
        <f t="shared" si="34"/>
        <v>365695.90000000008</v>
      </c>
      <c r="G73" s="26">
        <f t="shared" si="34"/>
        <v>2111506.2000000002</v>
      </c>
      <c r="H73" s="26"/>
      <c r="I73" s="26">
        <f t="shared" si="34"/>
        <v>2111506.2000000002</v>
      </c>
      <c r="J73" s="26">
        <f t="shared" si="34"/>
        <v>91334.199999999968</v>
      </c>
      <c r="K73" s="26">
        <f t="shared" si="34"/>
        <v>2202840.4</v>
      </c>
      <c r="L73" s="26">
        <f t="shared" si="34"/>
        <v>78556.700000000012</v>
      </c>
      <c r="M73" s="26">
        <f t="shared" si="34"/>
        <v>2281397.1</v>
      </c>
      <c r="N73" s="26">
        <f t="shared" si="34"/>
        <v>200230.09999999986</v>
      </c>
      <c r="O73" s="26">
        <f t="shared" si="34"/>
        <v>2481627.2000000002</v>
      </c>
      <c r="P73" s="26"/>
      <c r="Q73" s="26">
        <f t="shared" si="34"/>
        <v>2481627.2000000002</v>
      </c>
      <c r="R73" s="26"/>
      <c r="S73" s="26">
        <f t="shared" si="34"/>
        <v>2481627.2000000002</v>
      </c>
      <c r="T73" s="62">
        <f>SUM(T74:T77)</f>
        <v>735560.2</v>
      </c>
      <c r="U73" s="48"/>
      <c r="V73" s="10"/>
    </row>
    <row r="74" spans="1:22" ht="16.5" customHeight="1" x14ac:dyDescent="0.25">
      <c r="A74" s="56" t="s">
        <v>201</v>
      </c>
      <c r="B74" s="45" t="s">
        <v>202</v>
      </c>
      <c r="C74" s="14">
        <v>18122.5</v>
      </c>
      <c r="D74" s="46"/>
      <c r="E74" s="60">
        <f t="shared" ref="E74:E87" si="35">C74+D74</f>
        <v>18122.5</v>
      </c>
      <c r="F74" s="46">
        <v>63903.7</v>
      </c>
      <c r="G74" s="60">
        <f t="shared" ref="G74:G87" si="36">E74+F74</f>
        <v>82026.2</v>
      </c>
      <c r="H74" s="46"/>
      <c r="I74" s="60">
        <f t="shared" ref="I74:I87" si="37">G74+H74</f>
        <v>82026.2</v>
      </c>
      <c r="J74" s="46">
        <v>3675.3000000000029</v>
      </c>
      <c r="K74" s="60">
        <f t="shared" ref="K74:K87" si="38">I74+J74</f>
        <v>85701.5</v>
      </c>
      <c r="L74" s="46">
        <v>60474.299999999988</v>
      </c>
      <c r="M74" s="60">
        <f t="shared" ref="M74:M87" si="39">K74+L74</f>
        <v>146175.79999999999</v>
      </c>
      <c r="N74" s="46"/>
      <c r="O74" s="60">
        <f t="shared" ref="O74:O87" si="40">M74+N74</f>
        <v>146175.79999999999</v>
      </c>
      <c r="P74" s="46"/>
      <c r="Q74" s="60">
        <f t="shared" ref="Q73:Q87" si="41">O74+P74</f>
        <v>146175.79999999999</v>
      </c>
      <c r="R74" s="46"/>
      <c r="S74" s="47">
        <f>Q74+R74</f>
        <v>146175.79999999999</v>
      </c>
      <c r="T74" s="16">
        <f>F74+J74+L74</f>
        <v>128053.29999999999</v>
      </c>
      <c r="U74" s="48"/>
      <c r="V74" s="10"/>
    </row>
    <row r="75" spans="1:22" ht="15.75" customHeight="1" x14ac:dyDescent="0.25">
      <c r="A75" s="56" t="s">
        <v>203</v>
      </c>
      <c r="B75" s="45" t="s">
        <v>204</v>
      </c>
      <c r="C75" s="14">
        <v>203404.79999999999</v>
      </c>
      <c r="D75" s="46">
        <v>-50000</v>
      </c>
      <c r="E75" s="60">
        <f t="shared" si="35"/>
        <v>153404.79999999999</v>
      </c>
      <c r="F75" s="46">
        <v>167689.90000000002</v>
      </c>
      <c r="G75" s="60">
        <f t="shared" si="36"/>
        <v>321094.7</v>
      </c>
      <c r="H75" s="46"/>
      <c r="I75" s="60">
        <f t="shared" si="37"/>
        <v>321094.7</v>
      </c>
      <c r="J75" s="46">
        <v>79028.899999999965</v>
      </c>
      <c r="K75" s="60">
        <f t="shared" si="38"/>
        <v>400123.6</v>
      </c>
      <c r="L75" s="46">
        <v>12202.400000000023</v>
      </c>
      <c r="M75" s="60">
        <f t="shared" si="39"/>
        <v>412326</v>
      </c>
      <c r="N75" s="46">
        <v>78972.299999999988</v>
      </c>
      <c r="O75" s="60">
        <f t="shared" si="40"/>
        <v>491298.3</v>
      </c>
      <c r="P75" s="46"/>
      <c r="Q75" s="60">
        <f t="shared" si="41"/>
        <v>491298.3</v>
      </c>
      <c r="R75" s="46"/>
      <c r="S75" s="47">
        <f t="shared" ref="S75:S77" si="42">Q75+R75</f>
        <v>491298.3</v>
      </c>
      <c r="T75" s="16">
        <f>D75+F75+J75+L75+N75</f>
        <v>287893.5</v>
      </c>
      <c r="U75" s="48"/>
      <c r="V75" s="10"/>
    </row>
    <row r="76" spans="1:22" ht="15.75" customHeight="1" x14ac:dyDescent="0.25">
      <c r="A76" s="56" t="s">
        <v>205</v>
      </c>
      <c r="B76" s="45" t="s">
        <v>206</v>
      </c>
      <c r="C76" s="14">
        <v>1494059.5</v>
      </c>
      <c r="D76" s="46">
        <v>50000</v>
      </c>
      <c r="E76" s="60">
        <f t="shared" si="35"/>
        <v>1544059.5</v>
      </c>
      <c r="F76" s="46">
        <v>134102.30000000005</v>
      </c>
      <c r="G76" s="60">
        <f t="shared" si="36"/>
        <v>1678161.8</v>
      </c>
      <c r="H76" s="46"/>
      <c r="I76" s="60">
        <f t="shared" si="37"/>
        <v>1678161.8</v>
      </c>
      <c r="J76" s="46">
        <v>8630</v>
      </c>
      <c r="K76" s="60">
        <f t="shared" si="38"/>
        <v>1686791.8</v>
      </c>
      <c r="L76" s="46">
        <v>5880</v>
      </c>
      <c r="M76" s="60">
        <f t="shared" si="39"/>
        <v>1692671.8</v>
      </c>
      <c r="N76" s="46">
        <v>119797.59999999986</v>
      </c>
      <c r="O76" s="60">
        <f t="shared" si="40"/>
        <v>1812469.4</v>
      </c>
      <c r="P76" s="46"/>
      <c r="Q76" s="60">
        <f t="shared" si="41"/>
        <v>1812469.4</v>
      </c>
      <c r="R76" s="46"/>
      <c r="S76" s="47">
        <f t="shared" si="42"/>
        <v>1812469.4</v>
      </c>
      <c r="T76" s="16">
        <f>D76+F76+J76+L76+N76</f>
        <v>318409.89999999991</v>
      </c>
      <c r="U76" s="48"/>
      <c r="V76" s="10"/>
    </row>
    <row r="77" spans="1:22" ht="27.75" customHeight="1" x14ac:dyDescent="0.25">
      <c r="A77" s="56" t="s">
        <v>207</v>
      </c>
      <c r="B77" s="45" t="s">
        <v>208</v>
      </c>
      <c r="C77" s="14">
        <v>30480.2</v>
      </c>
      <c r="D77" s="46">
        <v>-256.70000000000073</v>
      </c>
      <c r="E77" s="60">
        <f t="shared" si="35"/>
        <v>30223.5</v>
      </c>
      <c r="F77" s="46"/>
      <c r="G77" s="60">
        <f t="shared" si="36"/>
        <v>30223.5</v>
      </c>
      <c r="H77" s="46"/>
      <c r="I77" s="60">
        <f t="shared" si="37"/>
        <v>30223.5</v>
      </c>
      <c r="J77" s="46"/>
      <c r="K77" s="60">
        <f t="shared" si="38"/>
        <v>30223.5</v>
      </c>
      <c r="L77" s="46"/>
      <c r="M77" s="60">
        <f t="shared" si="39"/>
        <v>30223.5</v>
      </c>
      <c r="N77" s="46">
        <v>1460.2000000000007</v>
      </c>
      <c r="O77" s="60">
        <f t="shared" si="40"/>
        <v>31683.7</v>
      </c>
      <c r="P77" s="46"/>
      <c r="Q77" s="60">
        <f t="shared" si="41"/>
        <v>31683.7</v>
      </c>
      <c r="R77" s="46"/>
      <c r="S77" s="47">
        <f t="shared" si="42"/>
        <v>31683.7</v>
      </c>
      <c r="T77" s="16">
        <f>D77+N77</f>
        <v>1203.5</v>
      </c>
      <c r="U77" s="48"/>
      <c r="V77" s="10"/>
    </row>
    <row r="78" spans="1:22" s="11" customFormat="1" ht="21" customHeight="1" x14ac:dyDescent="0.25">
      <c r="A78" s="57" t="s">
        <v>209</v>
      </c>
      <c r="B78" s="25" t="s">
        <v>210</v>
      </c>
      <c r="C78" s="26">
        <f t="shared" ref="C78:T78" si="43">SUM(C79:C81)</f>
        <v>195874.9</v>
      </c>
      <c r="D78" s="26">
        <f>D79+D80+D81</f>
        <v>-287</v>
      </c>
      <c r="E78" s="26">
        <f t="shared" ref="E78:S78" si="44">E79+E80+E81</f>
        <v>195587.9</v>
      </c>
      <c r="F78" s="26"/>
      <c r="G78" s="26">
        <f t="shared" si="44"/>
        <v>195587.9</v>
      </c>
      <c r="H78" s="26"/>
      <c r="I78" s="26">
        <f t="shared" si="44"/>
        <v>195587.9</v>
      </c>
      <c r="J78" s="26"/>
      <c r="K78" s="26">
        <f t="shared" si="44"/>
        <v>195587.9</v>
      </c>
      <c r="L78" s="26"/>
      <c r="M78" s="26">
        <f t="shared" si="44"/>
        <v>195587.9</v>
      </c>
      <c r="N78" s="26"/>
      <c r="O78" s="26">
        <f t="shared" si="44"/>
        <v>195587.9</v>
      </c>
      <c r="P78" s="26"/>
      <c r="Q78" s="26">
        <f t="shared" si="44"/>
        <v>195587.9</v>
      </c>
      <c r="R78" s="26"/>
      <c r="S78" s="26">
        <f t="shared" si="44"/>
        <v>195587.9</v>
      </c>
      <c r="T78" s="62">
        <f t="shared" si="43"/>
        <v>-287</v>
      </c>
      <c r="U78" s="48"/>
      <c r="V78" s="10"/>
    </row>
    <row r="79" spans="1:22" ht="15.75" customHeight="1" x14ac:dyDescent="0.25">
      <c r="A79" s="56" t="s">
        <v>211</v>
      </c>
      <c r="B79" s="45" t="s">
        <v>212</v>
      </c>
      <c r="C79" s="50">
        <v>55535.199999999997</v>
      </c>
      <c r="D79" s="46"/>
      <c r="E79" s="60">
        <f t="shared" si="35"/>
        <v>55535.199999999997</v>
      </c>
      <c r="F79" s="46"/>
      <c r="G79" s="60">
        <f t="shared" si="36"/>
        <v>55535.199999999997</v>
      </c>
      <c r="H79" s="46"/>
      <c r="I79" s="60">
        <f t="shared" si="37"/>
        <v>55535.199999999997</v>
      </c>
      <c r="J79" s="46"/>
      <c r="K79" s="60">
        <f t="shared" si="38"/>
        <v>55535.199999999997</v>
      </c>
      <c r="L79" s="46"/>
      <c r="M79" s="60">
        <f t="shared" si="39"/>
        <v>55535.199999999997</v>
      </c>
      <c r="N79" s="46"/>
      <c r="O79" s="60">
        <f t="shared" si="40"/>
        <v>55535.199999999997</v>
      </c>
      <c r="P79" s="46"/>
      <c r="Q79" s="60">
        <f t="shared" si="41"/>
        <v>55535.199999999997</v>
      </c>
      <c r="R79" s="46"/>
      <c r="S79" s="47">
        <f>Q79+R79</f>
        <v>55535.199999999997</v>
      </c>
      <c r="T79" s="16"/>
      <c r="U79" s="48"/>
      <c r="V79" s="10"/>
    </row>
    <row r="80" spans="1:22" ht="15.75" customHeight="1" x14ac:dyDescent="0.25">
      <c r="A80" s="56" t="s">
        <v>213</v>
      </c>
      <c r="B80" s="45" t="s">
        <v>214</v>
      </c>
      <c r="C80" s="50">
        <v>19711.099999999999</v>
      </c>
      <c r="D80" s="46"/>
      <c r="E80" s="60">
        <f t="shared" si="35"/>
        <v>19711.099999999999</v>
      </c>
      <c r="F80" s="46"/>
      <c r="G80" s="60">
        <f t="shared" si="36"/>
        <v>19711.099999999999</v>
      </c>
      <c r="H80" s="46"/>
      <c r="I80" s="60">
        <f t="shared" si="37"/>
        <v>19711.099999999999</v>
      </c>
      <c r="J80" s="46"/>
      <c r="K80" s="60">
        <f t="shared" si="38"/>
        <v>19711.099999999999</v>
      </c>
      <c r="L80" s="46"/>
      <c r="M80" s="60">
        <f t="shared" si="39"/>
        <v>19711.099999999999</v>
      </c>
      <c r="N80" s="46"/>
      <c r="O80" s="60">
        <f t="shared" si="40"/>
        <v>19711.099999999999</v>
      </c>
      <c r="P80" s="46"/>
      <c r="Q80" s="60">
        <f t="shared" si="41"/>
        <v>19711.099999999999</v>
      </c>
      <c r="R80" s="46"/>
      <c r="S80" s="47">
        <f t="shared" ref="S80:S81" si="45">Q80+R80</f>
        <v>19711.099999999999</v>
      </c>
      <c r="T80" s="16"/>
      <c r="U80" s="48"/>
      <c r="V80" s="10"/>
    </row>
    <row r="81" spans="1:22" ht="25.5" x14ac:dyDescent="0.25">
      <c r="A81" s="56" t="s">
        <v>215</v>
      </c>
      <c r="B81" s="45" t="s">
        <v>216</v>
      </c>
      <c r="C81" s="14">
        <v>120628.6</v>
      </c>
      <c r="D81" s="46">
        <v>-287</v>
      </c>
      <c r="E81" s="60">
        <f t="shared" si="35"/>
        <v>120341.6</v>
      </c>
      <c r="F81" s="46"/>
      <c r="G81" s="60">
        <f t="shared" si="36"/>
        <v>120341.6</v>
      </c>
      <c r="H81" s="46"/>
      <c r="I81" s="60">
        <f t="shared" si="37"/>
        <v>120341.6</v>
      </c>
      <c r="J81" s="46"/>
      <c r="K81" s="60">
        <f t="shared" si="38"/>
        <v>120341.6</v>
      </c>
      <c r="L81" s="46"/>
      <c r="M81" s="60">
        <f t="shared" si="39"/>
        <v>120341.6</v>
      </c>
      <c r="N81" s="46"/>
      <c r="O81" s="60">
        <f t="shared" si="40"/>
        <v>120341.6</v>
      </c>
      <c r="P81" s="46"/>
      <c r="Q81" s="60">
        <f t="shared" si="41"/>
        <v>120341.6</v>
      </c>
      <c r="R81" s="46"/>
      <c r="S81" s="47">
        <f t="shared" si="45"/>
        <v>120341.6</v>
      </c>
      <c r="T81" s="16">
        <f>D81</f>
        <v>-287</v>
      </c>
      <c r="U81" s="48"/>
      <c r="V81" s="10"/>
    </row>
    <row r="82" spans="1:22" s="11" customFormat="1" ht="17.25" customHeight="1" x14ac:dyDescent="0.25">
      <c r="A82" s="57" t="s">
        <v>217</v>
      </c>
      <c r="B82" s="25" t="s">
        <v>218</v>
      </c>
      <c r="C82" s="26">
        <f>SUM(C83)</f>
        <v>1736518.6</v>
      </c>
      <c r="D82" s="26"/>
      <c r="E82" s="26">
        <f t="shared" ref="E82:S82" si="46">SUM(E83)</f>
        <v>1736518.6</v>
      </c>
      <c r="F82" s="26"/>
      <c r="G82" s="26">
        <f t="shared" si="46"/>
        <v>1736518.6</v>
      </c>
      <c r="H82" s="26"/>
      <c r="I82" s="26">
        <f t="shared" si="46"/>
        <v>1736518.6</v>
      </c>
      <c r="J82" s="26"/>
      <c r="K82" s="26">
        <f t="shared" si="46"/>
        <v>1736518.6</v>
      </c>
      <c r="L82" s="26">
        <f t="shared" si="46"/>
        <v>0</v>
      </c>
      <c r="M82" s="26">
        <f t="shared" si="46"/>
        <v>1736518.6</v>
      </c>
      <c r="N82" s="26"/>
      <c r="O82" s="26">
        <f t="shared" si="46"/>
        <v>1736518.6</v>
      </c>
      <c r="P82" s="26"/>
      <c r="Q82" s="26">
        <f t="shared" si="46"/>
        <v>1736518.6</v>
      </c>
      <c r="R82" s="26"/>
      <c r="S82" s="26">
        <f t="shared" si="46"/>
        <v>1736518.6</v>
      </c>
      <c r="T82" s="62"/>
      <c r="U82" s="48"/>
      <c r="V82" s="10"/>
    </row>
    <row r="83" spans="1:22" ht="25.5" x14ac:dyDescent="0.25">
      <c r="A83" s="56" t="s">
        <v>219</v>
      </c>
      <c r="B83" s="45" t="s">
        <v>220</v>
      </c>
      <c r="C83" s="14">
        <v>1736518.6</v>
      </c>
      <c r="D83" s="46"/>
      <c r="E83" s="60">
        <f t="shared" si="35"/>
        <v>1736518.6</v>
      </c>
      <c r="F83" s="46"/>
      <c r="G83" s="60">
        <f t="shared" si="36"/>
        <v>1736518.6</v>
      </c>
      <c r="H83" s="46"/>
      <c r="I83" s="60">
        <f t="shared" si="37"/>
        <v>1736518.6</v>
      </c>
      <c r="J83" s="46"/>
      <c r="K83" s="60">
        <f t="shared" si="38"/>
        <v>1736518.6</v>
      </c>
      <c r="L83" s="46"/>
      <c r="M83" s="60">
        <f t="shared" si="39"/>
        <v>1736518.6</v>
      </c>
      <c r="N83" s="46"/>
      <c r="O83" s="60">
        <f t="shared" si="40"/>
        <v>1736518.6</v>
      </c>
      <c r="P83" s="46"/>
      <c r="Q83" s="60">
        <f t="shared" si="41"/>
        <v>1736518.6</v>
      </c>
      <c r="R83" s="46"/>
      <c r="S83" s="47">
        <f>Q83+R83</f>
        <v>1736518.6</v>
      </c>
      <c r="T83" s="16"/>
      <c r="U83" s="48"/>
      <c r="V83" s="10"/>
    </row>
    <row r="84" spans="1:22" s="11" customFormat="1" ht="27" customHeight="1" x14ac:dyDescent="0.25">
      <c r="A84" s="57" t="s">
        <v>221</v>
      </c>
      <c r="B84" s="25" t="s">
        <v>222</v>
      </c>
      <c r="C84" s="26">
        <f t="shared" ref="C84:T84" si="47">SUM(C85:C87)</f>
        <v>8700490</v>
      </c>
      <c r="D84" s="26">
        <f t="shared" si="47"/>
        <v>1525179.4</v>
      </c>
      <c r="E84" s="26">
        <f t="shared" si="47"/>
        <v>10225669.399999999</v>
      </c>
      <c r="F84" s="26">
        <f t="shared" si="47"/>
        <v>803505.59999999963</v>
      </c>
      <c r="G84" s="26">
        <f t="shared" si="47"/>
        <v>11029175</v>
      </c>
      <c r="H84" s="26"/>
      <c r="I84" s="26">
        <f t="shared" si="47"/>
        <v>11029175</v>
      </c>
      <c r="J84" s="26">
        <f t="shared" si="47"/>
        <v>2350049.9000000004</v>
      </c>
      <c r="K84" s="26">
        <f t="shared" si="47"/>
        <v>13379224.899999999</v>
      </c>
      <c r="L84" s="26">
        <f t="shared" si="47"/>
        <v>-69500</v>
      </c>
      <c r="M84" s="26">
        <f t="shared" si="47"/>
        <v>13309724.899999999</v>
      </c>
      <c r="N84" s="26">
        <f t="shared" si="47"/>
        <v>753960</v>
      </c>
      <c r="O84" s="26">
        <f t="shared" si="47"/>
        <v>14063684.899999999</v>
      </c>
      <c r="P84" s="26">
        <f t="shared" si="47"/>
        <v>1011113.9000000004</v>
      </c>
      <c r="Q84" s="26">
        <f t="shared" si="47"/>
        <v>15074798.800000001</v>
      </c>
      <c r="R84" s="26">
        <f t="shared" si="47"/>
        <v>46515.199999999255</v>
      </c>
      <c r="S84" s="26">
        <f t="shared" si="47"/>
        <v>15121314</v>
      </c>
      <c r="T84" s="62">
        <f t="shared" si="47"/>
        <v>6420824</v>
      </c>
      <c r="U84" s="48"/>
      <c r="V84" s="10"/>
    </row>
    <row r="85" spans="1:22" ht="38.25" x14ac:dyDescent="0.25">
      <c r="A85" s="56" t="s">
        <v>223</v>
      </c>
      <c r="B85" s="45" t="s">
        <v>224</v>
      </c>
      <c r="C85" s="14">
        <v>4211852.8</v>
      </c>
      <c r="D85" s="46"/>
      <c r="E85" s="60">
        <f t="shared" si="35"/>
        <v>4211852.8</v>
      </c>
      <c r="F85" s="46"/>
      <c r="G85" s="60">
        <f t="shared" si="36"/>
        <v>4211852.8</v>
      </c>
      <c r="H85" s="46"/>
      <c r="I85" s="60">
        <f t="shared" si="37"/>
        <v>4211852.8</v>
      </c>
      <c r="J85" s="46"/>
      <c r="K85" s="60">
        <f t="shared" si="38"/>
        <v>4211852.8</v>
      </c>
      <c r="L85" s="46"/>
      <c r="M85" s="60">
        <f t="shared" si="39"/>
        <v>4211852.8</v>
      </c>
      <c r="N85" s="46"/>
      <c r="O85" s="60">
        <f t="shared" si="40"/>
        <v>4211852.8</v>
      </c>
      <c r="P85" s="46"/>
      <c r="Q85" s="60">
        <f t="shared" si="41"/>
        <v>4211852.8</v>
      </c>
      <c r="R85" s="46"/>
      <c r="S85" s="47">
        <f>Q85+R85</f>
        <v>4211852.8</v>
      </c>
      <c r="T85" s="16"/>
      <c r="U85" s="48"/>
      <c r="V85" s="10"/>
    </row>
    <row r="86" spans="1:22" ht="15" customHeight="1" x14ac:dyDescent="0.25">
      <c r="A86" s="56" t="s">
        <v>225</v>
      </c>
      <c r="B86" s="45" t="s">
        <v>226</v>
      </c>
      <c r="C86" s="14">
        <v>460490.1</v>
      </c>
      <c r="D86" s="46"/>
      <c r="E86" s="60">
        <f t="shared" si="35"/>
        <v>460490.1</v>
      </c>
      <c r="F86" s="46"/>
      <c r="G86" s="60">
        <f t="shared" si="36"/>
        <v>460490.1</v>
      </c>
      <c r="H86" s="46"/>
      <c r="I86" s="60">
        <f t="shared" si="37"/>
        <v>460490.1</v>
      </c>
      <c r="J86" s="46"/>
      <c r="K86" s="60">
        <f t="shared" si="38"/>
        <v>460490.1</v>
      </c>
      <c r="L86" s="46"/>
      <c r="M86" s="60">
        <f t="shared" si="39"/>
        <v>460490.1</v>
      </c>
      <c r="N86" s="46"/>
      <c r="O86" s="60">
        <f t="shared" si="40"/>
        <v>460490.1</v>
      </c>
      <c r="P86" s="46"/>
      <c r="Q86" s="60">
        <f t="shared" si="41"/>
        <v>460490.1</v>
      </c>
      <c r="R86" s="46"/>
      <c r="S86" s="47">
        <f t="shared" ref="S86:S87" si="48">Q86+R86</f>
        <v>460490.1</v>
      </c>
      <c r="T86" s="16"/>
      <c r="U86" s="48"/>
      <c r="V86" s="10"/>
    </row>
    <row r="87" spans="1:22" ht="15" customHeight="1" x14ac:dyDescent="0.25">
      <c r="A87" s="56" t="s">
        <v>227</v>
      </c>
      <c r="B87" s="45" t="s">
        <v>228</v>
      </c>
      <c r="C87" s="14">
        <v>4028147.1</v>
      </c>
      <c r="D87" s="46">
        <v>1525179.4</v>
      </c>
      <c r="E87" s="60">
        <f t="shared" si="35"/>
        <v>5553326.5</v>
      </c>
      <c r="F87" s="46">
        <v>803505.59999999963</v>
      </c>
      <c r="G87" s="60">
        <f t="shared" si="36"/>
        <v>6356832.0999999996</v>
      </c>
      <c r="H87" s="46"/>
      <c r="I87" s="60">
        <f t="shared" si="37"/>
        <v>6356832.0999999996</v>
      </c>
      <c r="J87" s="46">
        <v>2350049.9000000004</v>
      </c>
      <c r="K87" s="60">
        <f t="shared" si="38"/>
        <v>8706882</v>
      </c>
      <c r="L87" s="46">
        <v>-69500</v>
      </c>
      <c r="M87" s="60">
        <f t="shared" si="39"/>
        <v>8637382</v>
      </c>
      <c r="N87" s="46">
        <v>753960</v>
      </c>
      <c r="O87" s="60">
        <f t="shared" si="40"/>
        <v>9391342</v>
      </c>
      <c r="P87" s="46">
        <v>1011113.9000000004</v>
      </c>
      <c r="Q87" s="60">
        <f t="shared" si="41"/>
        <v>10402455.9</v>
      </c>
      <c r="R87" s="46">
        <v>46515.199999999255</v>
      </c>
      <c r="S87" s="47">
        <f t="shared" si="48"/>
        <v>10448971.1</v>
      </c>
      <c r="T87" s="16">
        <f>D87+F87+J87+L87+N87+P87+R87</f>
        <v>6420824</v>
      </c>
      <c r="U87" s="48"/>
      <c r="V87" s="10"/>
    </row>
    <row r="88" spans="1:22" s="11" customFormat="1" ht="15.75" customHeight="1" thickBot="1" x14ac:dyDescent="0.3">
      <c r="A88" s="85" t="s">
        <v>229</v>
      </c>
      <c r="B88" s="86"/>
      <c r="C88" s="33">
        <f>SUM(C7+C18+C21+C26+C37+C43+C48+C56+C59+C67+C73+C78+C82+C84)-0.2</f>
        <v>154905164.5</v>
      </c>
      <c r="D88" s="33">
        <f>SUM(D7+D18+D21+D26+D37+D43+D48+D56+D59+D67+D73+D78+D82+D84)</f>
        <v>3619890.0999999987</v>
      </c>
      <c r="E88" s="33">
        <f>SUM(E7+E18+E21+E26+E37+E43+E48+E56+E59+E67+E73+E78+E82+E84)-0.1</f>
        <v>158525054.50000003</v>
      </c>
      <c r="F88" s="33">
        <f t="shared" ref="F88:R88" si="49">SUM(F7+F18+F21+F26+F37+F43+F48+F56+F59+F67+F73+F78+F82+F84)</f>
        <v>4114571.3000000031</v>
      </c>
      <c r="G88" s="33">
        <f>SUM(G7+G18+G21+G26+G37+G43+G48+G56+G59+G67+G73+G78+G82+G84)-0.1</f>
        <v>162639625.90000001</v>
      </c>
      <c r="H88" s="33">
        <f t="shared" si="49"/>
        <v>2105970</v>
      </c>
      <c r="I88" s="33">
        <f>SUM(I7+I18+I21+I26+I37+I43+I48+I56+I59+I67+I73+I78+I82+I84)-0.1</f>
        <v>164745595.90000001</v>
      </c>
      <c r="J88" s="33">
        <f t="shared" si="49"/>
        <v>5129249.0999999959</v>
      </c>
      <c r="K88" s="33">
        <f>SUM(K7+K18+K21+K26+K37+K43+K48+K56+K59+K67+K73+K78+K82+K84)-0.1</f>
        <v>169874845.09999999</v>
      </c>
      <c r="L88" s="33">
        <f t="shared" si="49"/>
        <v>5914995.5000000047</v>
      </c>
      <c r="M88" s="33">
        <f>SUM(M7+M18+M21+M26+M37+M43+M48+M56+M59+M67+M73+M78+M82+M84)-0.2</f>
        <v>175789840.60000002</v>
      </c>
      <c r="N88" s="33">
        <f t="shared" si="49"/>
        <v>2547664.4999999991</v>
      </c>
      <c r="O88" s="33">
        <f>SUM(O7+O18+O21+O26+O37+O43+O48+O56+O59+O67+O73+O78+O82+O84)-0.1</f>
        <v>178337505</v>
      </c>
      <c r="P88" s="33">
        <f t="shared" si="49"/>
        <v>4244925.3999999985</v>
      </c>
      <c r="Q88" s="33">
        <f t="shared" si="49"/>
        <v>182582430.39999998</v>
      </c>
      <c r="R88" s="33">
        <f t="shared" si="49"/>
        <v>330000.0999999987</v>
      </c>
      <c r="S88" s="33">
        <f>SUM(S7+S18+S21+S26+S37+S43+S48+S56+S59+S67+S73+S78+S82+S84)-0.1</f>
        <v>182912430.5</v>
      </c>
      <c r="T88" s="33">
        <f>SUM(T7+T18+T21+T26+T37+T43+T48+T56+T59+T67+T73+T78+T82+T84)+0.1</f>
        <v>28007266.099999998</v>
      </c>
      <c r="U88" s="48"/>
      <c r="V88" s="10"/>
    </row>
    <row r="89" spans="1:22" ht="15.75" x14ac:dyDescent="0.25">
      <c r="S89" s="28"/>
      <c r="U89" s="48"/>
    </row>
    <row r="90" spans="1:22" x14ac:dyDescent="0.2">
      <c r="S90" s="28"/>
    </row>
    <row r="91" spans="1:22" x14ac:dyDescent="0.2">
      <c r="C91" s="35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28"/>
      <c r="T91" s="28"/>
      <c r="V91" s="28"/>
    </row>
    <row r="92" spans="1:22" x14ac:dyDescent="0.2"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28"/>
      <c r="U92" s="52"/>
    </row>
    <row r="93" spans="1:22" x14ac:dyDescent="0.2"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28"/>
    </row>
    <row r="94" spans="1:22" x14ac:dyDescent="0.2">
      <c r="S94" s="28"/>
    </row>
    <row r="95" spans="1:22" x14ac:dyDescent="0.2">
      <c r="S95" s="28"/>
      <c r="T95" s="28"/>
    </row>
    <row r="96" spans="1:22" x14ac:dyDescent="0.2">
      <c r="S96" s="28"/>
      <c r="T96" s="28"/>
    </row>
    <row r="97" spans="4:19" x14ac:dyDescent="0.2"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28"/>
    </row>
    <row r="98" spans="4:19" x14ac:dyDescent="0.2">
      <c r="S98" s="28"/>
    </row>
  </sheetData>
  <mergeCells count="15">
    <mergeCell ref="A88:B88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J4:K4"/>
    <mergeCell ref="L4:M4"/>
    <mergeCell ref="N4:O4"/>
    <mergeCell ref="D3:R3"/>
    <mergeCell ref="P4:Q4"/>
  </mergeCells>
  <printOptions horizontalCentered="1"/>
  <pageMargins left="0.19685039370078741" right="0.19685039370078741" top="0.19685039370078741" bottom="0.19685039370078741" header="0" footer="0"/>
  <pageSetup paperSize="9" scale="47" fitToHeight="0" orientation="landscape" r:id="rId1"/>
  <rowBreaks count="1" manualBreakCount="1">
    <brk id="58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2024-06-28T12:22:47Z</cp:lastPrinted>
  <dcterms:created xsi:type="dcterms:W3CDTF">2021-01-28T12:39:41Z</dcterms:created>
  <dcterms:modified xsi:type="dcterms:W3CDTF">2024-06-28T12:23:16Z</dcterms:modified>
</cp:coreProperties>
</file>