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45" yWindow="1485" windowWidth="13380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'!$A$1:$L$43</definedName>
    <definedName name="_xlnm.Print_Area" localSheetId="1">РАСХОДЫ!$A$1:$L$88</definedName>
  </definedNames>
  <calcPr calcId="144525"/>
</workbook>
</file>

<file path=xl/calcChain.xml><?xml version="1.0" encoding="utf-8"?>
<calcChain xmlns="http://schemas.openxmlformats.org/spreadsheetml/2006/main">
  <c r="L37" i="2" l="1"/>
  <c r="L87" i="2"/>
  <c r="L76" i="2"/>
  <c r="L75" i="2"/>
  <c r="L74" i="2"/>
  <c r="K67" i="2"/>
  <c r="L72" i="2"/>
  <c r="L71" i="2"/>
  <c r="L70" i="2"/>
  <c r="K59" i="2"/>
  <c r="L66" i="2"/>
  <c r="L65" i="2"/>
  <c r="L61" i="2"/>
  <c r="L60" i="2"/>
  <c r="L57" i="2"/>
  <c r="L55" i="2"/>
  <c r="L54" i="2"/>
  <c r="L53" i="2"/>
  <c r="L52" i="2"/>
  <c r="L51" i="2"/>
  <c r="L50" i="2"/>
  <c r="L47" i="2"/>
  <c r="L42" i="2"/>
  <c r="L38" i="2"/>
  <c r="K26" i="2"/>
  <c r="L36" i="2"/>
  <c r="L33" i="2"/>
  <c r="L32" i="2"/>
  <c r="L29" i="2"/>
  <c r="L27" i="2"/>
  <c r="L22" i="2"/>
  <c r="L17" i="2"/>
  <c r="L11" i="2"/>
  <c r="K86" i="2"/>
  <c r="K87" i="2"/>
  <c r="K85" i="2"/>
  <c r="K83" i="2"/>
  <c r="K80" i="2"/>
  <c r="K81" i="2"/>
  <c r="K79" i="2"/>
  <c r="K75" i="2"/>
  <c r="K76" i="2"/>
  <c r="K77" i="2"/>
  <c r="K74" i="2"/>
  <c r="K69" i="2"/>
  <c r="K70" i="2"/>
  <c r="K71" i="2"/>
  <c r="K72" i="2"/>
  <c r="K68" i="2"/>
  <c r="K61" i="2"/>
  <c r="K62" i="2"/>
  <c r="K63" i="2"/>
  <c r="K64" i="2"/>
  <c r="K65" i="2"/>
  <c r="K66" i="2"/>
  <c r="K60" i="2"/>
  <c r="K58" i="2"/>
  <c r="K57" i="2"/>
  <c r="K50" i="2"/>
  <c r="K51" i="2"/>
  <c r="K52" i="2"/>
  <c r="K53" i="2"/>
  <c r="K54" i="2"/>
  <c r="K55" i="2"/>
  <c r="K49" i="2"/>
  <c r="K45" i="2"/>
  <c r="K46" i="2"/>
  <c r="K47" i="2"/>
  <c r="K39" i="2"/>
  <c r="K40" i="2"/>
  <c r="K42" i="2"/>
  <c r="K38" i="2"/>
  <c r="K28" i="2"/>
  <c r="K29" i="2"/>
  <c r="K30" i="2"/>
  <c r="K31" i="2"/>
  <c r="K32" i="2"/>
  <c r="K33" i="2"/>
  <c r="K34" i="2"/>
  <c r="K35" i="2"/>
  <c r="K36" i="2"/>
  <c r="K27" i="2"/>
  <c r="K23" i="2"/>
  <c r="K24" i="2"/>
  <c r="K25" i="2"/>
  <c r="K22" i="2"/>
  <c r="K20" i="2"/>
  <c r="K19" i="2"/>
  <c r="K9" i="2"/>
  <c r="K10" i="2"/>
  <c r="K11" i="2"/>
  <c r="K12" i="2"/>
  <c r="K13" i="2"/>
  <c r="K15" i="2"/>
  <c r="K16" i="2"/>
  <c r="K17" i="2"/>
  <c r="K8" i="2"/>
  <c r="I84" i="2"/>
  <c r="J84" i="2"/>
  <c r="I82" i="2"/>
  <c r="I78" i="2"/>
  <c r="I73" i="2"/>
  <c r="J73" i="2"/>
  <c r="I67" i="2"/>
  <c r="J67" i="2"/>
  <c r="J59" i="2"/>
  <c r="I59" i="2"/>
  <c r="I56" i="2"/>
  <c r="J56" i="2"/>
  <c r="I48" i="2"/>
  <c r="J48" i="2"/>
  <c r="I43" i="2"/>
  <c r="J43" i="2"/>
  <c r="I37" i="2"/>
  <c r="J37" i="2"/>
  <c r="I26" i="2"/>
  <c r="J26" i="2"/>
  <c r="H21" i="2"/>
  <c r="I21" i="2"/>
  <c r="J21" i="2"/>
  <c r="I18" i="2"/>
  <c r="I7" i="2"/>
  <c r="I88" i="2" s="1"/>
  <c r="J7" i="2"/>
  <c r="I9" i="2"/>
  <c r="I10" i="2"/>
  <c r="I11" i="2"/>
  <c r="I12" i="2"/>
  <c r="I13" i="2"/>
  <c r="I15" i="2"/>
  <c r="I16" i="2"/>
  <c r="I17" i="2"/>
  <c r="I19" i="2"/>
  <c r="I20" i="2"/>
  <c r="I22" i="2"/>
  <c r="I23" i="2"/>
  <c r="I24" i="2"/>
  <c r="I25" i="2"/>
  <c r="I27" i="2"/>
  <c r="I28" i="2"/>
  <c r="I29" i="2"/>
  <c r="I30" i="2"/>
  <c r="I31" i="2"/>
  <c r="I32" i="2"/>
  <c r="I33" i="2"/>
  <c r="I34" i="2"/>
  <c r="I35" i="2"/>
  <c r="I36" i="2"/>
  <c r="I38" i="2"/>
  <c r="I39" i="2"/>
  <c r="I40" i="2"/>
  <c r="I42" i="2"/>
  <c r="I45" i="2"/>
  <c r="I46" i="2"/>
  <c r="I47" i="2"/>
  <c r="I49" i="2"/>
  <c r="I50" i="2"/>
  <c r="I51" i="2"/>
  <c r="I52" i="2"/>
  <c r="I53" i="2"/>
  <c r="I54" i="2"/>
  <c r="I55" i="2"/>
  <c r="I57" i="2"/>
  <c r="I58" i="2"/>
  <c r="I60" i="2"/>
  <c r="I61" i="2"/>
  <c r="I62" i="2"/>
  <c r="I63" i="2"/>
  <c r="I64" i="2"/>
  <c r="I65" i="2"/>
  <c r="I66" i="2"/>
  <c r="I68" i="2"/>
  <c r="I69" i="2"/>
  <c r="I70" i="2"/>
  <c r="I71" i="2"/>
  <c r="I72" i="2"/>
  <c r="I74" i="2"/>
  <c r="I75" i="2"/>
  <c r="I76" i="2"/>
  <c r="I77" i="2"/>
  <c r="I79" i="2"/>
  <c r="I80" i="2"/>
  <c r="I81" i="2"/>
  <c r="I83" i="2"/>
  <c r="I85" i="2"/>
  <c r="I86" i="2"/>
  <c r="I87" i="2"/>
  <c r="I8" i="2"/>
  <c r="J88" i="2" l="1"/>
  <c r="L7" i="1"/>
  <c r="L31" i="1"/>
  <c r="C31" i="1"/>
  <c r="D31" i="1"/>
  <c r="E31" i="1"/>
  <c r="G31" i="1"/>
  <c r="J31" i="1"/>
  <c r="K31" i="1"/>
  <c r="I31" i="1"/>
  <c r="L41" i="1"/>
  <c r="L40" i="1"/>
  <c r="K40" i="1"/>
  <c r="K41" i="1"/>
  <c r="L38" i="1"/>
  <c r="L36" i="1"/>
  <c r="L34" i="1"/>
  <c r="L26" i="1"/>
  <c r="K22" i="1"/>
  <c r="K21" i="1"/>
  <c r="K12" i="1"/>
  <c r="K10" i="1"/>
  <c r="K9" i="1"/>
  <c r="K33" i="1"/>
  <c r="I33" i="1"/>
  <c r="J32" i="1"/>
  <c r="J43" i="1" s="1"/>
  <c r="I8" i="1"/>
  <c r="I11" i="1"/>
  <c r="I13" i="1"/>
  <c r="I10" i="1"/>
  <c r="I12" i="1"/>
  <c r="I14" i="1"/>
  <c r="K14" i="1" s="1"/>
  <c r="I15" i="1"/>
  <c r="K15" i="1" s="1"/>
  <c r="I17" i="1"/>
  <c r="I16" i="1" s="1"/>
  <c r="I18" i="1"/>
  <c r="K18" i="1" s="1"/>
  <c r="I20" i="1"/>
  <c r="K20" i="1" s="1"/>
  <c r="I21" i="1"/>
  <c r="I22" i="1"/>
  <c r="I9" i="1"/>
  <c r="J7" i="1"/>
  <c r="I19" i="1" l="1"/>
  <c r="K17" i="1"/>
  <c r="L49" i="2"/>
  <c r="L24" i="2"/>
  <c r="G84" i="2"/>
  <c r="G82" i="2"/>
  <c r="G78" i="2"/>
  <c r="G73" i="2"/>
  <c r="G67" i="2"/>
  <c r="H67" i="2"/>
  <c r="G59" i="2"/>
  <c r="G56" i="2"/>
  <c r="G48" i="2"/>
  <c r="H48" i="2"/>
  <c r="G43" i="2"/>
  <c r="G37" i="2"/>
  <c r="G26" i="2"/>
  <c r="G21" i="2"/>
  <c r="G18" i="2"/>
  <c r="G7" i="2"/>
  <c r="G9" i="2"/>
  <c r="G10" i="2"/>
  <c r="G11" i="2"/>
  <c r="G12" i="2"/>
  <c r="G13" i="2"/>
  <c r="G15" i="2"/>
  <c r="G16" i="2"/>
  <c r="G17" i="2"/>
  <c r="G19" i="2"/>
  <c r="G20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7" i="2"/>
  <c r="G58" i="2"/>
  <c r="G60" i="2"/>
  <c r="G61" i="2"/>
  <c r="G62" i="2"/>
  <c r="G63" i="2"/>
  <c r="G64" i="2"/>
  <c r="G65" i="2"/>
  <c r="G66" i="2"/>
  <c r="G68" i="2"/>
  <c r="G69" i="2"/>
  <c r="G70" i="2"/>
  <c r="G71" i="2"/>
  <c r="G72" i="2"/>
  <c r="G74" i="2"/>
  <c r="G75" i="2"/>
  <c r="G76" i="2"/>
  <c r="G77" i="2"/>
  <c r="G79" i="2"/>
  <c r="G80" i="2"/>
  <c r="G81" i="2"/>
  <c r="G83" i="2"/>
  <c r="G85" i="2"/>
  <c r="G86" i="2"/>
  <c r="G87" i="2"/>
  <c r="G8" i="2"/>
  <c r="L9" i="1"/>
  <c r="H8" i="1"/>
  <c r="G3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7" i="1"/>
  <c r="H43" i="1" s="1"/>
  <c r="G88" i="2" l="1"/>
  <c r="H88" i="2"/>
  <c r="L26" i="2"/>
  <c r="K78" i="2"/>
  <c r="K82" i="2"/>
  <c r="K84" i="2"/>
  <c r="K73" i="2"/>
  <c r="L69" i="2"/>
  <c r="L64" i="2"/>
  <c r="L63" i="2"/>
  <c r="L62" i="2"/>
  <c r="K56" i="2"/>
  <c r="L45" i="2"/>
  <c r="K37" i="2"/>
  <c r="L39" i="2"/>
  <c r="K7" i="2"/>
  <c r="K18" i="2"/>
  <c r="K21" i="2"/>
  <c r="L31" i="2"/>
  <c r="L15" i="2"/>
  <c r="L12" i="2"/>
  <c r="K48" i="2" l="1"/>
  <c r="K43" i="2"/>
  <c r="E84" i="2"/>
  <c r="F84" i="2"/>
  <c r="E82" i="2"/>
  <c r="E78" i="2"/>
  <c r="E73" i="2"/>
  <c r="F73" i="2"/>
  <c r="E67" i="2"/>
  <c r="F67" i="2"/>
  <c r="E59" i="2"/>
  <c r="F59" i="2"/>
  <c r="E56" i="2"/>
  <c r="F56" i="2"/>
  <c r="E48" i="2"/>
  <c r="F48" i="2"/>
  <c r="E43" i="2"/>
  <c r="F43" i="2"/>
  <c r="E37" i="2"/>
  <c r="F37" i="2"/>
  <c r="E26" i="2"/>
  <c r="F26" i="2"/>
  <c r="E21" i="2"/>
  <c r="E18" i="2"/>
  <c r="F7" i="2"/>
  <c r="E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D7" i="2"/>
  <c r="D21" i="2"/>
  <c r="D26" i="2"/>
  <c r="E8" i="2"/>
  <c r="L24" i="1"/>
  <c r="F88" i="2" l="1"/>
  <c r="E88" i="2"/>
  <c r="F7" i="1"/>
  <c r="F43" i="1" s="1"/>
  <c r="E34" i="1"/>
  <c r="G34" i="1" s="1"/>
  <c r="I34" i="1" s="1"/>
  <c r="K34" i="1" s="1"/>
  <c r="E35" i="1"/>
  <c r="G35" i="1" s="1"/>
  <c r="I35" i="1" s="1"/>
  <c r="E36" i="1"/>
  <c r="G36" i="1" s="1"/>
  <c r="E38" i="1"/>
  <c r="G38" i="1" s="1"/>
  <c r="I38" i="1" s="1"/>
  <c r="K38" i="1" s="1"/>
  <c r="E33" i="1"/>
  <c r="D32" i="1"/>
  <c r="E24" i="1"/>
  <c r="G24" i="1" s="1"/>
  <c r="E25" i="1"/>
  <c r="G25" i="1" s="1"/>
  <c r="I25" i="1" s="1"/>
  <c r="K25" i="1" s="1"/>
  <c r="E26" i="1"/>
  <c r="G26" i="1" s="1"/>
  <c r="I26" i="1" s="1"/>
  <c r="K26" i="1" s="1"/>
  <c r="E27" i="1"/>
  <c r="G27" i="1" s="1"/>
  <c r="I27" i="1" s="1"/>
  <c r="K27" i="1" s="1"/>
  <c r="E28" i="1"/>
  <c r="G28" i="1" s="1"/>
  <c r="I28" i="1" s="1"/>
  <c r="K28" i="1" s="1"/>
  <c r="E29" i="1"/>
  <c r="G29" i="1" s="1"/>
  <c r="I29" i="1" s="1"/>
  <c r="K29" i="1" s="1"/>
  <c r="E30" i="1"/>
  <c r="G30" i="1" s="1"/>
  <c r="I30" i="1" s="1"/>
  <c r="K30" i="1" s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K35" i="1" l="1"/>
  <c r="E7" i="1"/>
  <c r="E43" i="1" s="1"/>
  <c r="G32" i="1"/>
  <c r="I36" i="1"/>
  <c r="K36" i="1" s="1"/>
  <c r="I24" i="1"/>
  <c r="G7" i="1"/>
  <c r="G43" i="1" s="1"/>
  <c r="E32" i="1"/>
  <c r="L81" i="2"/>
  <c r="D78" i="2"/>
  <c r="L77" i="2"/>
  <c r="L59" i="2"/>
  <c r="L58" i="2"/>
  <c r="L48" i="2"/>
  <c r="L34" i="2"/>
  <c r="L21" i="2"/>
  <c r="L7" i="2"/>
  <c r="L13" i="2"/>
  <c r="L10" i="2"/>
  <c r="L9" i="2"/>
  <c r="L8" i="2"/>
  <c r="C67" i="2"/>
  <c r="C37" i="2"/>
  <c r="C26" i="2"/>
  <c r="C7" i="2"/>
  <c r="C18" i="2"/>
  <c r="K24" i="1" l="1"/>
  <c r="I7" i="1"/>
  <c r="I32" i="1"/>
  <c r="I43" i="1" s="1"/>
  <c r="L32" i="1"/>
  <c r="L29" i="1"/>
  <c r="L22" i="1"/>
  <c r="K16" i="1"/>
  <c r="C16" i="1"/>
  <c r="L73" i="2" l="1"/>
  <c r="K19" i="1" l="1"/>
  <c r="K32" i="1" l="1"/>
  <c r="L8" i="1"/>
  <c r="K11" i="1" l="1"/>
  <c r="K13" i="1"/>
  <c r="L67" i="2" l="1"/>
  <c r="L78" i="2"/>
  <c r="L84" i="2"/>
  <c r="L43" i="2" l="1"/>
  <c r="D43" i="2" l="1"/>
  <c r="D67" i="2" l="1"/>
  <c r="L56" i="2"/>
  <c r="L88" i="2" s="1"/>
  <c r="D73" i="2"/>
  <c r="D56" i="2"/>
  <c r="D37" i="2"/>
  <c r="D8" i="1"/>
  <c r="D7" i="1" s="1"/>
  <c r="D84" i="2" l="1"/>
  <c r="D48" i="2"/>
  <c r="C84" i="2" l="1"/>
  <c r="C82" i="2"/>
  <c r="C78" i="2"/>
  <c r="C73" i="2"/>
  <c r="D59" i="2"/>
  <c r="C59" i="2"/>
  <c r="C56" i="2"/>
  <c r="C48" i="2"/>
  <c r="C43" i="2"/>
  <c r="C21" i="2"/>
  <c r="L43" i="1"/>
  <c r="D43" i="1"/>
  <c r="C32" i="1"/>
  <c r="C19" i="1"/>
  <c r="C13" i="1"/>
  <c r="C11" i="1"/>
  <c r="C8" i="1"/>
  <c r="K88" i="2" l="1"/>
  <c r="C88" i="2"/>
  <c r="C7" i="1"/>
  <c r="C43" i="1" s="1"/>
  <c r="D88" i="2"/>
  <c r="K8" i="1" l="1"/>
  <c r="K7" i="1" s="1"/>
  <c r="K43" i="1" l="1"/>
</calcChain>
</file>

<file path=xl/sharedStrings.xml><?xml version="1.0" encoding="utf-8"?>
<sst xmlns="http://schemas.openxmlformats.org/spreadsheetml/2006/main" count="274" uniqueCount="253">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</sst>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9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11" sqref="M11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5.33203125" style="2" customWidth="1"/>
    <col min="5" max="5" width="17.5" style="2" customWidth="1"/>
    <col min="6" max="6" width="16" style="2" customWidth="1"/>
    <col min="7" max="7" width="18.5" style="2" customWidth="1"/>
    <col min="8" max="8" width="16.33203125" style="2" customWidth="1"/>
    <col min="9" max="9" width="18.5" style="2" customWidth="1"/>
    <col min="10" max="10" width="16.33203125" style="2" customWidth="1"/>
    <col min="11" max="11" width="23.5" style="2" customWidth="1"/>
    <col min="12" max="12" width="14" style="2" customWidth="1"/>
    <col min="13" max="13" width="18" style="2" customWidth="1"/>
    <col min="14" max="14" width="16.5" style="2" customWidth="1"/>
    <col min="15" max="15" width="13.1640625" style="2" customWidth="1"/>
    <col min="16" max="16" width="15.83203125" style="2" bestFit="1" customWidth="1"/>
    <col min="17" max="17" width="16" style="2" bestFit="1" customWidth="1"/>
    <col min="18" max="16384" width="9.33203125" style="2"/>
  </cols>
  <sheetData>
    <row r="1" spans="1:13" ht="20.25" customHeight="1" x14ac:dyDescent="0.2">
      <c r="A1" s="66" t="s">
        <v>234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ht="14.25" customHeight="1" thickBot="1" x14ac:dyDescent="0.25">
      <c r="B2" s="3"/>
      <c r="C2" s="3"/>
      <c r="L2" s="4" t="s">
        <v>0</v>
      </c>
    </row>
    <row r="3" spans="1:13" ht="53.25" customHeight="1" thickBot="1" x14ac:dyDescent="0.25">
      <c r="A3" s="67" t="s">
        <v>1</v>
      </c>
      <c r="B3" s="67" t="s">
        <v>2</v>
      </c>
      <c r="C3" s="70" t="s">
        <v>239</v>
      </c>
      <c r="D3" s="77" t="s">
        <v>237</v>
      </c>
      <c r="E3" s="78"/>
      <c r="F3" s="78"/>
      <c r="G3" s="78"/>
      <c r="H3" s="78"/>
      <c r="I3" s="78"/>
      <c r="J3" s="79"/>
      <c r="K3" s="72" t="s">
        <v>236</v>
      </c>
      <c r="L3" s="67" t="s">
        <v>3</v>
      </c>
    </row>
    <row r="4" spans="1:13" ht="28.5" customHeight="1" thickBot="1" x14ac:dyDescent="0.25">
      <c r="A4" s="68"/>
      <c r="B4" s="68"/>
      <c r="C4" s="68"/>
      <c r="D4" s="75" t="s">
        <v>238</v>
      </c>
      <c r="E4" s="76"/>
      <c r="F4" s="75" t="s">
        <v>247</v>
      </c>
      <c r="G4" s="76"/>
      <c r="H4" s="80" t="s">
        <v>249</v>
      </c>
      <c r="I4" s="81"/>
      <c r="J4" s="86" t="s">
        <v>250</v>
      </c>
      <c r="K4" s="73"/>
      <c r="L4" s="68"/>
    </row>
    <row r="5" spans="1:13" ht="27.75" customHeight="1" thickBot="1" x14ac:dyDescent="0.25">
      <c r="A5" s="69"/>
      <c r="B5" s="69"/>
      <c r="C5" s="71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74"/>
      <c r="L5" s="71"/>
    </row>
    <row r="6" spans="1:13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</row>
    <row r="7" spans="1:13" s="11" customFormat="1" ht="18" customHeight="1" x14ac:dyDescent="0.2">
      <c r="A7" s="7" t="s">
        <v>5</v>
      </c>
      <c r="B7" s="87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J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61">
        <f>SUM(L8,L11,L13,L16,L19,L22,L23,L24,L25,L26,L27,L28,L29,L30)+0.1</f>
        <v>4377816.3999999985</v>
      </c>
      <c r="M7" s="10"/>
    </row>
    <row r="8" spans="1:13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14">
        <f t="shared" ref="K8" si="1">K9+K10</f>
        <v>74703809.099999994</v>
      </c>
      <c r="L8" s="16">
        <f>L9+L10</f>
        <v>3211027.3999999985</v>
      </c>
      <c r="M8" s="10"/>
    </row>
    <row r="9" spans="1:13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18">
        <f>I9+J9</f>
        <v>36598169</v>
      </c>
      <c r="L9" s="16">
        <f>D9+H9</f>
        <v>3211027.3999999985</v>
      </c>
      <c r="M9" s="21"/>
    </row>
    <row r="10" spans="1:13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2">G10+H10</f>
        <v>38105640.100000001</v>
      </c>
      <c r="J10" s="19"/>
      <c r="K10" s="18">
        <f>I10+J10</f>
        <v>38105640.100000001</v>
      </c>
      <c r="L10" s="16"/>
      <c r="M10" s="21"/>
    </row>
    <row r="11" spans="1:13" s="11" customFormat="1" ht="42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14">
        <f>K12</f>
        <v>14444687.800000001</v>
      </c>
      <c r="L11" s="16"/>
    </row>
    <row r="12" spans="1:13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2"/>
        <v>14444687.800000001</v>
      </c>
      <c r="J12" s="19"/>
      <c r="K12" s="18">
        <f>I12+J12</f>
        <v>14444687.800000001</v>
      </c>
      <c r="L12" s="16"/>
    </row>
    <row r="13" spans="1:13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14">
        <f>K14+K15</f>
        <v>10319461</v>
      </c>
      <c r="L13" s="16"/>
    </row>
    <row r="14" spans="1:13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2"/>
        <v>10085940</v>
      </c>
      <c r="J14" s="19"/>
      <c r="K14" s="18">
        <f>I14+J14</f>
        <v>10085940</v>
      </c>
      <c r="L14" s="16"/>
    </row>
    <row r="15" spans="1:13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2"/>
        <v>233521</v>
      </c>
      <c r="J15" s="19"/>
      <c r="K15" s="18">
        <f>I15+J15</f>
        <v>233521</v>
      </c>
      <c r="L15" s="16"/>
    </row>
    <row r="16" spans="1:13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14">
        <f>K18+K17</f>
        <v>10430215</v>
      </c>
      <c r="L16" s="16"/>
    </row>
    <row r="17" spans="1:13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2"/>
        <v>10426183</v>
      </c>
      <c r="J17" s="19"/>
      <c r="K17" s="18">
        <f>I17+J17</f>
        <v>10426183</v>
      </c>
      <c r="L17" s="16"/>
    </row>
    <row r="18" spans="1:13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2"/>
        <v>4032</v>
      </c>
      <c r="J18" s="19"/>
      <c r="K18" s="18">
        <f>I18+J18</f>
        <v>4032</v>
      </c>
      <c r="L18" s="16"/>
    </row>
    <row r="19" spans="1:13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14">
        <f>K20+K21</f>
        <v>243662</v>
      </c>
      <c r="L19" s="16"/>
    </row>
    <row r="20" spans="1:13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2"/>
        <v>239782</v>
      </c>
      <c r="J20" s="19"/>
      <c r="K20" s="18">
        <f>I20+J20</f>
        <v>239782</v>
      </c>
      <c r="L20" s="23"/>
    </row>
    <row r="21" spans="1:13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2"/>
        <v>3880</v>
      </c>
      <c r="J21" s="19"/>
      <c r="K21" s="18">
        <f>I21+J21</f>
        <v>3880</v>
      </c>
      <c r="L21" s="23"/>
    </row>
    <row r="22" spans="1:13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2"/>
        <v>264460.40000000002</v>
      </c>
      <c r="J22" s="15"/>
      <c r="K22" s="14">
        <f>I22+J22</f>
        <v>264460.40000000002</v>
      </c>
      <c r="L22" s="16">
        <f>D22</f>
        <v>3432.5000000000291</v>
      </c>
    </row>
    <row r="23" spans="1:13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14"/>
      <c r="L23" s="16"/>
    </row>
    <row r="24" spans="1:13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3">C24+D24</f>
        <v>236484.2</v>
      </c>
      <c r="F24" s="15">
        <v>123253</v>
      </c>
      <c r="G24" s="58">
        <f t="shared" ref="G24:G30" si="4">E24+F24</f>
        <v>359737.2</v>
      </c>
      <c r="H24" s="15"/>
      <c r="I24" s="58">
        <f t="shared" si="2"/>
        <v>359737.2</v>
      </c>
      <c r="J24" s="15"/>
      <c r="K24" s="14">
        <f t="shared" ref="K24:K30" si="5">I24+J24</f>
        <v>359737.2</v>
      </c>
      <c r="L24" s="16">
        <f>F24</f>
        <v>123253</v>
      </c>
      <c r="M24" s="20"/>
    </row>
    <row r="25" spans="1:13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3"/>
        <v>120787</v>
      </c>
      <c r="F25" s="15"/>
      <c r="G25" s="58">
        <f t="shared" si="4"/>
        <v>120787</v>
      </c>
      <c r="H25" s="15"/>
      <c r="I25" s="58">
        <f t="shared" si="2"/>
        <v>120787</v>
      </c>
      <c r="J25" s="15"/>
      <c r="K25" s="14">
        <f t="shared" si="5"/>
        <v>120787</v>
      </c>
      <c r="L25" s="16"/>
      <c r="M25" s="21"/>
    </row>
    <row r="26" spans="1:13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3"/>
        <v>217594.6</v>
      </c>
      <c r="F26" s="15"/>
      <c r="G26" s="58">
        <f t="shared" si="4"/>
        <v>217594.6</v>
      </c>
      <c r="H26" s="15">
        <v>28935.199999999983</v>
      </c>
      <c r="I26" s="58">
        <f t="shared" si="2"/>
        <v>246529.8</v>
      </c>
      <c r="J26" s="15">
        <v>701008.7</v>
      </c>
      <c r="K26" s="14">
        <f t="shared" si="5"/>
        <v>947538.5</v>
      </c>
      <c r="L26" s="16">
        <f>D26+H26+J26</f>
        <v>705078.6</v>
      </c>
      <c r="M26" s="1"/>
    </row>
    <row r="27" spans="1:13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3"/>
        <v>128</v>
      </c>
      <c r="F27" s="15"/>
      <c r="G27" s="58">
        <f t="shared" si="4"/>
        <v>128</v>
      </c>
      <c r="H27" s="15"/>
      <c r="I27" s="58">
        <f t="shared" si="2"/>
        <v>128</v>
      </c>
      <c r="J27" s="15"/>
      <c r="K27" s="14">
        <f t="shared" si="5"/>
        <v>128</v>
      </c>
      <c r="L27" s="16"/>
    </row>
    <row r="28" spans="1:13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3"/>
        <v>16931.3</v>
      </c>
      <c r="F28" s="15"/>
      <c r="G28" s="58">
        <f t="shared" si="4"/>
        <v>16931.3</v>
      </c>
      <c r="H28" s="15"/>
      <c r="I28" s="58">
        <f t="shared" si="2"/>
        <v>16931.3</v>
      </c>
      <c r="J28" s="15"/>
      <c r="K28" s="14">
        <f t="shared" si="5"/>
        <v>16931.3</v>
      </c>
      <c r="L28" s="16"/>
    </row>
    <row r="29" spans="1:13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3"/>
        <v>1312966.1000000001</v>
      </c>
      <c r="F29" s="15"/>
      <c r="G29" s="58">
        <f t="shared" si="4"/>
        <v>1312966.1000000001</v>
      </c>
      <c r="H29" s="15"/>
      <c r="I29" s="58">
        <f t="shared" si="2"/>
        <v>1312966.1000000001</v>
      </c>
      <c r="J29" s="15"/>
      <c r="K29" s="14">
        <f t="shared" si="5"/>
        <v>1312966.1000000001</v>
      </c>
      <c r="L29" s="16">
        <f>D29</f>
        <v>335024.80000000005</v>
      </c>
      <c r="M29" s="1"/>
    </row>
    <row r="30" spans="1:13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3"/>
        <v>3920</v>
      </c>
      <c r="F30" s="15"/>
      <c r="G30" s="58">
        <f t="shared" si="4"/>
        <v>3920</v>
      </c>
      <c r="H30" s="15"/>
      <c r="I30" s="58">
        <f t="shared" si="2"/>
        <v>3920</v>
      </c>
      <c r="J30" s="15"/>
      <c r="K30" s="14">
        <f t="shared" si="5"/>
        <v>3920</v>
      </c>
      <c r="L30" s="16"/>
    </row>
    <row r="31" spans="1:13" s="11" customFormat="1" ht="18" customHeight="1" x14ac:dyDescent="0.2">
      <c r="A31" s="24" t="s">
        <v>52</v>
      </c>
      <c r="B31" s="88" t="s">
        <v>53</v>
      </c>
      <c r="C31" s="26">
        <f t="shared" ref="C31:H31" si="6">C32+C38+C39+C40+C41+C42</f>
        <v>45906881.200000003</v>
      </c>
      <c r="D31" s="26">
        <f t="shared" si="6"/>
        <v>707132.9</v>
      </c>
      <c r="E31" s="26">
        <f t="shared" si="6"/>
        <v>46614014.100000001</v>
      </c>
      <c r="F31" s="26"/>
      <c r="G31" s="26">
        <f t="shared" si="6"/>
        <v>46614014.100000001</v>
      </c>
      <c r="H31" s="26"/>
      <c r="I31" s="26">
        <f>I32+I38+I39+I40+I41+I42</f>
        <v>46614014.100000001</v>
      </c>
      <c r="J31" s="26">
        <f t="shared" ref="J31:L31" si="7">J32+J38+J39+J40+J41+J42</f>
        <v>2136458.0999999996</v>
      </c>
      <c r="K31" s="26">
        <f t="shared" si="7"/>
        <v>48750472.200000003</v>
      </c>
      <c r="L31" s="26">
        <f t="shared" si="7"/>
        <v>2843590.9999999995</v>
      </c>
      <c r="M31" s="10"/>
    </row>
    <row r="32" spans="1:13" s="11" customFormat="1" ht="49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J32" si="8">D33+D34+D35+D36+D37</f>
        <v>-1309.1999999999534</v>
      </c>
      <c r="E32" s="14">
        <f t="shared" si="8"/>
        <v>45905572</v>
      </c>
      <c r="F32" s="15"/>
      <c r="G32" s="14">
        <f t="shared" si="8"/>
        <v>45905572</v>
      </c>
      <c r="H32" s="15"/>
      <c r="I32" s="14">
        <f t="shared" si="8"/>
        <v>45905572</v>
      </c>
      <c r="J32" s="15">
        <f t="shared" si="8"/>
        <v>818860.4999999993</v>
      </c>
      <c r="K32" s="14">
        <f>K33+K34+K35+K36+K37</f>
        <v>46724432.5</v>
      </c>
      <c r="L32" s="16">
        <f>L33+L34+L35+L36+L37</f>
        <v>817551.29999999935</v>
      </c>
      <c r="M32" s="1"/>
    </row>
    <row r="33" spans="1:17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14">
        <f>I33+J33</f>
        <v>17685707.800000001</v>
      </c>
      <c r="L33" s="16"/>
      <c r="M33" s="27"/>
      <c r="N33" s="28"/>
      <c r="O33" s="11"/>
      <c r="P33" s="28"/>
    </row>
    <row r="34" spans="1:17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9">C34+D34</f>
        <v>24197037.699999999</v>
      </c>
      <c r="F34" s="15"/>
      <c r="G34" s="58">
        <f t="shared" ref="G34:G38" si="10">E34+F34</f>
        <v>24197037.699999999</v>
      </c>
      <c r="H34" s="15"/>
      <c r="I34" s="58">
        <f t="shared" ref="I34:I38" si="11">G34+H34</f>
        <v>24197037.699999999</v>
      </c>
      <c r="J34" s="15">
        <v>304402.19999999925</v>
      </c>
      <c r="K34" s="14">
        <f t="shared" ref="K34:K42" si="12">I34+J34</f>
        <v>24501439.899999999</v>
      </c>
      <c r="L34" s="16">
        <f>J34</f>
        <v>304402.19999999925</v>
      </c>
      <c r="M34" s="27"/>
      <c r="N34" s="28"/>
      <c r="P34" s="28"/>
    </row>
    <row r="35" spans="1:17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9"/>
        <v>2623677.5</v>
      </c>
      <c r="F35" s="15"/>
      <c r="G35" s="58">
        <f t="shared" si="10"/>
        <v>2623677.5</v>
      </c>
      <c r="H35" s="15"/>
      <c r="I35" s="58">
        <f t="shared" si="11"/>
        <v>2623677.5</v>
      </c>
      <c r="J35" s="15"/>
      <c r="K35" s="14">
        <f t="shared" si="12"/>
        <v>2623677.5</v>
      </c>
      <c r="L35" s="16"/>
      <c r="M35" s="27"/>
      <c r="N35" s="28"/>
      <c r="P35" s="28"/>
    </row>
    <row r="36" spans="1:17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9"/>
        <v>1399149</v>
      </c>
      <c r="F36" s="15"/>
      <c r="G36" s="58">
        <f t="shared" si="10"/>
        <v>1399149</v>
      </c>
      <c r="H36" s="15"/>
      <c r="I36" s="58">
        <f t="shared" si="11"/>
        <v>1399149</v>
      </c>
      <c r="J36" s="15">
        <v>514458.30000000005</v>
      </c>
      <c r="K36" s="14">
        <f t="shared" si="12"/>
        <v>1913607.3</v>
      </c>
      <c r="L36" s="16">
        <f>D36+J36</f>
        <v>513149.10000000009</v>
      </c>
      <c r="M36" s="27"/>
      <c r="N36" s="28"/>
      <c r="P36" s="28"/>
    </row>
    <row r="37" spans="1:17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14"/>
      <c r="L37" s="16"/>
    </row>
    <row r="38" spans="1:17" ht="49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9"/>
        <v>708442.1</v>
      </c>
      <c r="F38" s="15"/>
      <c r="G38" s="58">
        <f t="shared" si="10"/>
        <v>708442.1</v>
      </c>
      <c r="H38" s="15"/>
      <c r="I38" s="58">
        <f t="shared" si="11"/>
        <v>708442.1</v>
      </c>
      <c r="J38" s="15">
        <v>287036.90000000002</v>
      </c>
      <c r="K38" s="14">
        <f t="shared" si="12"/>
        <v>995479</v>
      </c>
      <c r="L38" s="16">
        <f>D38+J38</f>
        <v>995479</v>
      </c>
      <c r="O38" s="28"/>
    </row>
    <row r="39" spans="1:17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14"/>
      <c r="L39" s="16"/>
      <c r="O39" s="28"/>
    </row>
    <row r="40" spans="1:17" ht="33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14">
        <f t="shared" si="12"/>
        <v>1022797</v>
      </c>
      <c r="L40" s="16">
        <f>J40</f>
        <v>1022797</v>
      </c>
      <c r="O40" s="28"/>
    </row>
    <row r="41" spans="1:17" ht="72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14">
        <f t="shared" si="12"/>
        <v>7763.7</v>
      </c>
      <c r="L41" s="16">
        <f>J41</f>
        <v>7763.7</v>
      </c>
      <c r="M41" s="20"/>
    </row>
    <row r="42" spans="1:17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14"/>
      <c r="L42" s="16"/>
      <c r="M42" s="20"/>
      <c r="N42" s="28"/>
    </row>
    <row r="43" spans="1:17" s="11" customFormat="1" ht="19.5" customHeight="1" thickBot="1" x14ac:dyDescent="0.25">
      <c r="A43" s="64" t="s">
        <v>71</v>
      </c>
      <c r="B43" s="65"/>
      <c r="C43" s="33">
        <f>C7+C31</f>
        <v>154697368.30000001</v>
      </c>
      <c r="D43" s="33">
        <f>D7+D31</f>
        <v>2160687.5000000014</v>
      </c>
      <c r="E43" s="33">
        <f t="shared" ref="E43:J43" si="13">E7+E31</f>
        <v>156858055.80000001</v>
      </c>
      <c r="F43" s="33">
        <f t="shared" si="13"/>
        <v>123253</v>
      </c>
      <c r="G43" s="33">
        <f t="shared" si="13"/>
        <v>156981308.80000001</v>
      </c>
      <c r="H43" s="33">
        <f t="shared" si="13"/>
        <v>2099999.9999999972</v>
      </c>
      <c r="I43" s="33">
        <f t="shared" si="13"/>
        <v>159081308.79999998</v>
      </c>
      <c r="J43" s="33">
        <f t="shared" si="13"/>
        <v>2837466.8</v>
      </c>
      <c r="K43" s="33">
        <f>K7+K31</f>
        <v>161918775.69999999</v>
      </c>
      <c r="L43" s="63">
        <f>L7+L31</f>
        <v>7221407.3999999985</v>
      </c>
    </row>
    <row r="45" spans="1:17" x14ac:dyDescent="0.2">
      <c r="K45" s="28"/>
      <c r="M45" s="28"/>
      <c r="Q45" s="28"/>
    </row>
    <row r="46" spans="1:17" x14ac:dyDescent="0.2">
      <c r="C46" s="35"/>
      <c r="D46" s="28"/>
      <c r="E46" s="28"/>
      <c r="F46" s="28"/>
      <c r="G46" s="28"/>
      <c r="H46" s="28"/>
      <c r="I46" s="28"/>
      <c r="J46" s="28"/>
      <c r="K46" s="36"/>
      <c r="L46" s="28"/>
    </row>
    <row r="47" spans="1:17" x14ac:dyDescent="0.2">
      <c r="K47" s="28"/>
    </row>
    <row r="48" spans="1:17" x14ac:dyDescent="0.2">
      <c r="K48" s="37"/>
      <c r="L48" s="28"/>
    </row>
    <row r="49" spans="3:12" x14ac:dyDescent="0.2">
      <c r="C49" s="38"/>
      <c r="D49" s="39"/>
      <c r="E49" s="39"/>
      <c r="F49" s="39"/>
      <c r="G49" s="39"/>
      <c r="H49" s="39"/>
      <c r="I49" s="39"/>
      <c r="J49" s="39"/>
      <c r="K49" s="28"/>
    </row>
    <row r="50" spans="3:12" x14ac:dyDescent="0.2">
      <c r="C50" s="40"/>
      <c r="D50" s="40"/>
      <c r="E50" s="40"/>
      <c r="F50" s="40"/>
      <c r="G50" s="40"/>
      <c r="H50" s="40"/>
      <c r="I50" s="40"/>
      <c r="J50" s="40"/>
      <c r="K50" s="37"/>
      <c r="L50" s="28"/>
    </row>
    <row r="51" spans="3:12" x14ac:dyDescent="0.2">
      <c r="C51" s="41"/>
      <c r="D51" s="42"/>
      <c r="E51" s="42"/>
      <c r="F51" s="42"/>
      <c r="G51" s="42"/>
      <c r="H51" s="42"/>
      <c r="I51" s="42"/>
      <c r="J51" s="42"/>
      <c r="K51" s="28"/>
      <c r="L51" s="28"/>
    </row>
    <row r="52" spans="3:12" x14ac:dyDescent="0.2">
      <c r="C52" s="41"/>
      <c r="D52" s="42"/>
      <c r="E52" s="42"/>
      <c r="F52" s="42"/>
      <c r="G52" s="42"/>
      <c r="H52" s="42"/>
      <c r="I52" s="42"/>
      <c r="J52" s="42"/>
      <c r="K52" s="28"/>
      <c r="L52" s="28"/>
    </row>
    <row r="54" spans="3:12" ht="15.75" x14ac:dyDescent="0.25">
      <c r="K54" s="20"/>
    </row>
    <row r="56" spans="3:12" x14ac:dyDescent="0.2">
      <c r="L56" s="28"/>
    </row>
  </sheetData>
  <mergeCells count="11">
    <mergeCell ref="A43:B43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7.874015748031496E-2" right="7.874015748031496E-2" top="0.11811023622047245" bottom="0.11811023622047245" header="0" footer="0"/>
  <pageSetup paperSize="9" scale="70" fitToHeight="0" orientation="landscape" r:id="rId1"/>
  <rowBreaks count="1" manualBreakCount="1">
    <brk id="3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N10" sqref="N10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5.33203125" style="44" customWidth="1"/>
    <col min="5" max="5" width="17.6640625" style="44" customWidth="1"/>
    <col min="6" max="6" width="15.5" style="44" customWidth="1"/>
    <col min="7" max="7" width="18.6640625" style="44" customWidth="1"/>
    <col min="8" max="8" width="16.1640625" style="44" customWidth="1"/>
    <col min="9" max="9" width="18.6640625" style="44" customWidth="1"/>
    <col min="10" max="10" width="16.1640625" style="44" customWidth="1"/>
    <col min="11" max="11" width="23.5" style="2" customWidth="1"/>
    <col min="12" max="12" width="15.5" style="2" customWidth="1"/>
    <col min="13" max="13" width="29" style="43" customWidth="1"/>
    <col min="14" max="14" width="23.6640625" style="2" customWidth="1"/>
    <col min="15" max="16384" width="9.33203125" style="2"/>
  </cols>
  <sheetData>
    <row r="1" spans="1:14" ht="23.25" customHeight="1" x14ac:dyDescent="0.2">
      <c r="A1" s="84" t="s">
        <v>242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15.75" customHeight="1" thickBot="1" x14ac:dyDescent="0.25">
      <c r="B2" s="3"/>
      <c r="C2" s="3"/>
      <c r="L2" s="4" t="s">
        <v>0</v>
      </c>
    </row>
    <row r="3" spans="1:14" ht="60.75" customHeight="1" thickBot="1" x14ac:dyDescent="0.25">
      <c r="A3" s="67" t="s">
        <v>72</v>
      </c>
      <c r="B3" s="67" t="s">
        <v>2</v>
      </c>
      <c r="C3" s="67" t="s">
        <v>239</v>
      </c>
      <c r="D3" s="77" t="s">
        <v>237</v>
      </c>
      <c r="E3" s="78"/>
      <c r="F3" s="78"/>
      <c r="G3" s="78"/>
      <c r="H3" s="78"/>
      <c r="I3" s="78"/>
      <c r="J3" s="79"/>
      <c r="K3" s="85" t="s">
        <v>241</v>
      </c>
      <c r="L3" s="67" t="s">
        <v>3</v>
      </c>
    </row>
    <row r="4" spans="1:14" ht="25.5" customHeight="1" thickBot="1" x14ac:dyDescent="0.25">
      <c r="A4" s="68"/>
      <c r="B4" s="68"/>
      <c r="C4" s="68"/>
      <c r="D4" s="75" t="s">
        <v>238</v>
      </c>
      <c r="E4" s="76"/>
      <c r="F4" s="75" t="s">
        <v>247</v>
      </c>
      <c r="G4" s="76"/>
      <c r="H4" s="80" t="s">
        <v>249</v>
      </c>
      <c r="I4" s="81"/>
      <c r="J4" s="86" t="s">
        <v>250</v>
      </c>
      <c r="K4" s="73"/>
      <c r="L4" s="68"/>
    </row>
    <row r="5" spans="1:14" ht="27" customHeight="1" thickBot="1" x14ac:dyDescent="0.25">
      <c r="A5" s="69"/>
      <c r="B5" s="69"/>
      <c r="C5" s="71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74"/>
      <c r="L5" s="71"/>
    </row>
    <row r="6" spans="1:14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</row>
    <row r="7" spans="1:14" s="11" customFormat="1" ht="15.75" x14ac:dyDescent="0.25">
      <c r="A7" s="55" t="s">
        <v>73</v>
      </c>
      <c r="B7" s="8" t="s">
        <v>74</v>
      </c>
      <c r="C7" s="9">
        <f t="shared" ref="C7:L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>SUM(K8:K17)</f>
        <v>9212987.4000000004</v>
      </c>
      <c r="L7" s="61">
        <f t="shared" si="0"/>
        <v>-5267054.5000000009</v>
      </c>
      <c r="M7" s="48"/>
      <c r="N7" s="10"/>
    </row>
    <row r="8" spans="1:14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47">
        <f>I8+J8</f>
        <v>260181</v>
      </c>
      <c r="L8" s="16">
        <f t="shared" ref="L8:L13" si="1">D8</f>
        <v>-2427.2999999999884</v>
      </c>
      <c r="M8" s="48"/>
      <c r="N8" s="10"/>
    </row>
    <row r="9" spans="1:14" ht="50.2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2" si="2">C9+D9</f>
        <v>358920.7</v>
      </c>
      <c r="F9" s="46"/>
      <c r="G9" s="60">
        <f t="shared" ref="G9:G72" si="3">E9+F9</f>
        <v>358920.7</v>
      </c>
      <c r="H9" s="46"/>
      <c r="I9" s="60">
        <f t="shared" ref="I9:I72" si="4">G9+H9</f>
        <v>358920.7</v>
      </c>
      <c r="J9" s="46"/>
      <c r="K9" s="47">
        <f t="shared" ref="K9:K17" si="5">I9+J9</f>
        <v>358920.7</v>
      </c>
      <c r="L9" s="16">
        <f t="shared" si="1"/>
        <v>-3863</v>
      </c>
      <c r="M9" s="48"/>
      <c r="N9" s="10"/>
    </row>
    <row r="10" spans="1:14" ht="57.75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47">
        <f t="shared" si="5"/>
        <v>132449.29999999999</v>
      </c>
      <c r="L10" s="16">
        <f t="shared" si="1"/>
        <v>-1152</v>
      </c>
      <c r="M10" s="48"/>
      <c r="N10" s="10"/>
    </row>
    <row r="11" spans="1:14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47">
        <f t="shared" si="5"/>
        <v>649620.9</v>
      </c>
      <c r="L11" s="16">
        <f>D11+F11+J11</f>
        <v>19972.099999999977</v>
      </c>
      <c r="M11" s="48"/>
      <c r="N11" s="10"/>
    </row>
    <row r="12" spans="1:14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47">
        <f t="shared" si="5"/>
        <v>330650.3</v>
      </c>
      <c r="L12" s="16">
        <f>D12+F12</f>
        <v>-2533.2999999999884</v>
      </c>
      <c r="M12" s="48"/>
      <c r="N12" s="10"/>
    </row>
    <row r="13" spans="1:14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47">
        <f t="shared" si="5"/>
        <v>241215.8</v>
      </c>
      <c r="L13" s="16">
        <f t="shared" si="1"/>
        <v>-1422.2000000000116</v>
      </c>
      <c r="M13" s="48"/>
      <c r="N13" s="10"/>
    </row>
    <row r="14" spans="1:14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47"/>
      <c r="L14" s="16"/>
      <c r="M14" s="48"/>
      <c r="N14" s="10"/>
    </row>
    <row r="15" spans="1:14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47">
        <f t="shared" si="5"/>
        <v>800000</v>
      </c>
      <c r="L15" s="16">
        <f>F15</f>
        <v>300000</v>
      </c>
      <c r="M15" s="48"/>
      <c r="N15" s="10"/>
    </row>
    <row r="16" spans="1:14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47">
        <f t="shared" si="5"/>
        <v>204.4</v>
      </c>
      <c r="L16" s="16"/>
      <c r="M16" s="48"/>
      <c r="N16" s="10"/>
    </row>
    <row r="17" spans="1:14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47">
        <f t="shared" si="5"/>
        <v>6439745</v>
      </c>
      <c r="L17" s="16">
        <f>D17+F17+J17</f>
        <v>-5575628.8000000007</v>
      </c>
      <c r="M17" s="48"/>
      <c r="N17" s="10"/>
    </row>
    <row r="18" spans="1:14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J18" si="6">SUM(E19:E20)</f>
        <v>68790</v>
      </c>
      <c r="F18" s="26"/>
      <c r="G18" s="26">
        <f t="shared" si="6"/>
        <v>68790</v>
      </c>
      <c r="H18" s="26"/>
      <c r="I18" s="26">
        <f t="shared" si="6"/>
        <v>68790</v>
      </c>
      <c r="J18" s="26"/>
      <c r="K18" s="26">
        <f>SUM(K19:K20)</f>
        <v>68790</v>
      </c>
      <c r="L18" s="62"/>
      <c r="M18" s="48"/>
      <c r="N18" s="10"/>
    </row>
    <row r="19" spans="1:14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47">
        <f>I19+J19</f>
        <v>68590</v>
      </c>
      <c r="L19" s="53"/>
      <c r="M19" s="48"/>
      <c r="N19" s="10"/>
    </row>
    <row r="20" spans="1:14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47">
        <f>I20+J20</f>
        <v>200</v>
      </c>
      <c r="L20" s="53"/>
      <c r="M20" s="48"/>
      <c r="N20" s="10"/>
    </row>
    <row r="21" spans="1:14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L21" si="7">SUM(D22:D25)</f>
        <v>4183.0999999999767</v>
      </c>
      <c r="E21" s="26">
        <f t="shared" si="7"/>
        <v>920370.8</v>
      </c>
      <c r="F21" s="26"/>
      <c r="G21" s="26">
        <f t="shared" si="7"/>
        <v>920370.8</v>
      </c>
      <c r="H21" s="26">
        <f t="shared" si="7"/>
        <v>5970</v>
      </c>
      <c r="I21" s="26">
        <f t="shared" si="7"/>
        <v>926340.8</v>
      </c>
      <c r="J21" s="26">
        <f t="shared" si="7"/>
        <v>-100</v>
      </c>
      <c r="K21" s="26">
        <f>SUM(K22:K25)</f>
        <v>926240.8</v>
      </c>
      <c r="L21" s="62">
        <f t="shared" si="7"/>
        <v>10053.099999999977</v>
      </c>
      <c r="M21" s="48"/>
      <c r="N21" s="10"/>
    </row>
    <row r="22" spans="1:14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47">
        <f>I22+J22</f>
        <v>188368.5</v>
      </c>
      <c r="L22" s="16">
        <f>J22</f>
        <v>-100</v>
      </c>
      <c r="M22" s="48"/>
      <c r="N22" s="10"/>
    </row>
    <row r="23" spans="1:14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47">
        <f t="shared" ref="K23:K25" si="8">I23+J23</f>
        <v>98703.4</v>
      </c>
      <c r="L23" s="16"/>
      <c r="M23" s="48"/>
      <c r="N23" s="10"/>
    </row>
    <row r="24" spans="1:14" ht="41.25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47">
        <f t="shared" si="8"/>
        <v>631668.9</v>
      </c>
      <c r="L24" s="16">
        <f>D24+H24</f>
        <v>10153.099999999977</v>
      </c>
      <c r="M24" s="48"/>
      <c r="N24" s="10"/>
    </row>
    <row r="25" spans="1:14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47">
        <f t="shared" si="8"/>
        <v>7500</v>
      </c>
      <c r="L25" s="16"/>
      <c r="M25" s="48"/>
      <c r="N25" s="10"/>
    </row>
    <row r="26" spans="1:14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9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0">SUM(G27:G36)</f>
        <v>31609462</v>
      </c>
      <c r="H26" s="26"/>
      <c r="I26" s="26">
        <f t="shared" si="10"/>
        <v>31609462</v>
      </c>
      <c r="J26" s="26">
        <f t="shared" si="10"/>
        <v>2595106.3999999994</v>
      </c>
      <c r="K26" s="26">
        <f>SUM(K27:K36)-0.1</f>
        <v>34204568.299999997</v>
      </c>
      <c r="L26" s="62">
        <f>SUM(L27:L36)</f>
        <v>4909849.0999999996</v>
      </c>
      <c r="M26" s="48"/>
      <c r="N26" s="10"/>
    </row>
    <row r="27" spans="1:14" ht="18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47">
        <f>I27+J27</f>
        <v>857849.39999999991</v>
      </c>
      <c r="L27" s="16">
        <f>D27+J27</f>
        <v>-839.0000000000698</v>
      </c>
      <c r="M27" s="48"/>
      <c r="N27" s="10"/>
    </row>
    <row r="28" spans="1:14" ht="18.75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47">
        <f t="shared" ref="K28:K36" si="11">I28+J28</f>
        <v>1500</v>
      </c>
      <c r="L28" s="16"/>
      <c r="M28" s="48"/>
      <c r="N28" s="10"/>
    </row>
    <row r="29" spans="1:14" ht="18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47">
        <f t="shared" si="11"/>
        <v>2953038.4</v>
      </c>
      <c r="L29" s="16">
        <f>D29+F29+J29</f>
        <v>170038</v>
      </c>
      <c r="M29" s="48"/>
      <c r="N29" s="10"/>
    </row>
    <row r="30" spans="1:14" ht="18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47">
        <f t="shared" si="11"/>
        <v>48632.800000000003</v>
      </c>
      <c r="L30" s="16"/>
      <c r="M30" s="48"/>
      <c r="N30" s="10"/>
    </row>
    <row r="31" spans="1:14" ht="18.75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47">
        <f t="shared" si="11"/>
        <v>365942</v>
      </c>
      <c r="L31" s="16">
        <f>F31</f>
        <v>2213.4000000000233</v>
      </c>
      <c r="M31" s="48"/>
      <c r="N31" s="10"/>
    </row>
    <row r="32" spans="1:14" ht="17.2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47">
        <f t="shared" si="11"/>
        <v>7491252.2000000002</v>
      </c>
      <c r="L32" s="16">
        <f>F32+D32+J32</f>
        <v>2303817.2000000002</v>
      </c>
      <c r="M32" s="48"/>
      <c r="N32" s="10"/>
    </row>
    <row r="33" spans="1:14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47">
        <f t="shared" si="11"/>
        <v>17082280</v>
      </c>
      <c r="L33" s="16">
        <f>F33+J33</f>
        <v>1494238.4000000004</v>
      </c>
      <c r="M33" s="48"/>
      <c r="N33" s="10"/>
    </row>
    <row r="34" spans="1:14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47">
        <f t="shared" si="11"/>
        <v>146436.4</v>
      </c>
      <c r="L34" s="16">
        <f>D34</f>
        <v>-349.20000000001164</v>
      </c>
      <c r="M34" s="48"/>
      <c r="N34" s="10"/>
    </row>
    <row r="35" spans="1:14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47">
        <f t="shared" si="11"/>
        <v>18635</v>
      </c>
      <c r="L35" s="16"/>
      <c r="M35" s="48"/>
      <c r="N35" s="10"/>
    </row>
    <row r="36" spans="1:14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47">
        <f t="shared" si="11"/>
        <v>5239002.2</v>
      </c>
      <c r="L36" s="16">
        <f>D36+F36+J36</f>
        <v>940730.29999999981</v>
      </c>
      <c r="M36" s="48"/>
      <c r="N36" s="10"/>
    </row>
    <row r="37" spans="1:14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2">SUM(E38:E42)</f>
        <v>4881735.2</v>
      </c>
      <c r="F37" s="26">
        <f t="shared" si="12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I37:J37" si="13">SUM(J38:J42)</f>
        <v>518269.80000000016</v>
      </c>
      <c r="K37" s="26">
        <f>SUM(K38:K42)+0.1</f>
        <v>5437040.2999999998</v>
      </c>
      <c r="L37" s="62">
        <f>SUM(L38:L42)+0.1</f>
        <v>924901.50000000023</v>
      </c>
      <c r="M37" s="48"/>
      <c r="N37" s="10"/>
    </row>
    <row r="38" spans="1:14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47">
        <f>I38+J38</f>
        <v>2959059.2</v>
      </c>
      <c r="L38" s="16">
        <f>D38+F38+J38</f>
        <v>1276510.0000000002</v>
      </c>
      <c r="M38" s="48"/>
      <c r="N38" s="10"/>
    </row>
    <row r="39" spans="1:14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47">
        <f t="shared" ref="K39:K42" si="14">I39+J39</f>
        <v>730134.1</v>
      </c>
      <c r="L39" s="16">
        <f>D39+F39</f>
        <v>-363157.6</v>
      </c>
      <c r="M39" s="48"/>
      <c r="N39" s="10"/>
    </row>
    <row r="40" spans="1:14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47">
        <f t="shared" si="14"/>
        <v>1040828.1</v>
      </c>
      <c r="L40" s="16"/>
      <c r="M40" s="48"/>
      <c r="N40" s="10"/>
    </row>
    <row r="41" spans="1:14" ht="32.2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47"/>
      <c r="L41" s="16"/>
      <c r="M41" s="48"/>
      <c r="N41" s="10"/>
    </row>
    <row r="42" spans="1:14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47">
        <f t="shared" si="14"/>
        <v>707018.8</v>
      </c>
      <c r="L42" s="16">
        <f>D42+J42</f>
        <v>11549</v>
      </c>
      <c r="M42" s="48"/>
      <c r="N42" s="10"/>
    </row>
    <row r="43" spans="1:14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J43" si="15">E44+E45+E46+E47</f>
        <v>109638.39999999999</v>
      </c>
      <c r="F43" s="26">
        <f t="shared" si="15"/>
        <v>13900.200000000004</v>
      </c>
      <c r="G43" s="26">
        <f t="shared" si="15"/>
        <v>123538.6</v>
      </c>
      <c r="H43" s="26"/>
      <c r="I43" s="26">
        <f t="shared" si="15"/>
        <v>123538.6</v>
      </c>
      <c r="J43" s="26">
        <f t="shared" si="15"/>
        <v>1132.0999999999913</v>
      </c>
      <c r="K43" s="26">
        <f>K44+K45+K46+K47</f>
        <v>124670.7</v>
      </c>
      <c r="L43" s="62">
        <f t="shared" ref="L43" si="16">L44+L45+L46+L47</f>
        <v>14401.900000000001</v>
      </c>
      <c r="M43" s="48"/>
      <c r="N43" s="10"/>
    </row>
    <row r="44" spans="1:14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47"/>
      <c r="L44" s="16"/>
      <c r="M44" s="48"/>
      <c r="N44" s="10"/>
    </row>
    <row r="45" spans="1:14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47">
        <f t="shared" ref="K45:K47" si="17">I45+J45</f>
        <v>47386.8</v>
      </c>
      <c r="L45" s="16">
        <f>F45</f>
        <v>13900.200000000004</v>
      </c>
      <c r="M45" s="48"/>
      <c r="N45" s="10"/>
    </row>
    <row r="46" spans="1:14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47">
        <f t="shared" si="17"/>
        <v>100</v>
      </c>
      <c r="L46" s="16"/>
      <c r="M46" s="48"/>
      <c r="N46" s="10"/>
    </row>
    <row r="47" spans="1:14" ht="20.2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47">
        <f t="shared" si="17"/>
        <v>77183.899999999994</v>
      </c>
      <c r="L47" s="16">
        <f>D47+J47</f>
        <v>501.69999999999709</v>
      </c>
      <c r="M47" s="48"/>
      <c r="N47" s="10"/>
    </row>
    <row r="48" spans="1:14" s="11" customFormat="1" ht="15.75" x14ac:dyDescent="0.25">
      <c r="A48" s="57" t="s">
        <v>149</v>
      </c>
      <c r="B48" s="25" t="s">
        <v>150</v>
      </c>
      <c r="C48" s="26">
        <f>SUM(C49:C55)</f>
        <v>39681060.100000001</v>
      </c>
      <c r="D48" s="26">
        <f t="shared" ref="D48:J48" si="18">SUM(D49:D55)</f>
        <v>90681.90000000177</v>
      </c>
      <c r="E48" s="26">
        <f t="shared" si="18"/>
        <v>39771742.000000007</v>
      </c>
      <c r="F48" s="26">
        <f t="shared" si="18"/>
        <v>3043632.9000000004</v>
      </c>
      <c r="G48" s="26">
        <f t="shared" si="18"/>
        <v>42815374.899999991</v>
      </c>
      <c r="H48" s="26">
        <f t="shared" si="18"/>
        <v>2353771.7000000002</v>
      </c>
      <c r="I48" s="26">
        <f t="shared" si="18"/>
        <v>45169146.599999994</v>
      </c>
      <c r="J48" s="26">
        <f t="shared" si="18"/>
        <v>-554206.00000000279</v>
      </c>
      <c r="K48" s="26">
        <f>SUM(K49:K55)</f>
        <v>44614940.599999994</v>
      </c>
      <c r="L48" s="62">
        <f>SUM(L49:L55)</f>
        <v>4933880.5</v>
      </c>
      <c r="M48" s="48"/>
      <c r="N48" s="10"/>
    </row>
    <row r="49" spans="1:14" ht="17.2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47">
        <f>I49+J49</f>
        <v>7026524</v>
      </c>
      <c r="L49" s="16">
        <f>D49+F49+H49</f>
        <v>945382.90000000037</v>
      </c>
      <c r="M49" s="48"/>
      <c r="N49" s="10"/>
    </row>
    <row r="50" spans="1:14" ht="18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47">
        <f t="shared" ref="K50:K55" si="19">I50+J50</f>
        <v>28946763.399999999</v>
      </c>
      <c r="L50" s="16">
        <f>D50+F50+H50+J50</f>
        <v>2869858.1999999993</v>
      </c>
      <c r="M50" s="48"/>
      <c r="N50" s="10"/>
    </row>
    <row r="51" spans="1:14" ht="19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47">
        <f t="shared" si="19"/>
        <v>1636085.8</v>
      </c>
      <c r="L51" s="16">
        <f>D51+F51+J51</f>
        <v>275914.19999999995</v>
      </c>
      <c r="M51" s="48"/>
      <c r="N51" s="10"/>
    </row>
    <row r="52" spans="1:14" ht="18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47">
        <f t="shared" si="19"/>
        <v>3999268.9</v>
      </c>
      <c r="L52" s="16">
        <f>D52+F52+J52</f>
        <v>189629</v>
      </c>
      <c r="M52" s="48"/>
      <c r="N52" s="10"/>
    </row>
    <row r="53" spans="1:14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47">
        <f t="shared" si="19"/>
        <v>277332.8</v>
      </c>
      <c r="L53" s="16">
        <f>D53+F53+J53</f>
        <v>14024.200000000012</v>
      </c>
      <c r="M53" s="48"/>
      <c r="N53" s="10"/>
    </row>
    <row r="54" spans="1:14" ht="17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47">
        <f t="shared" si="19"/>
        <v>401744.7</v>
      </c>
      <c r="L54" s="16">
        <f>F54+J54</f>
        <v>228531.5</v>
      </c>
      <c r="M54" s="48"/>
      <c r="N54" s="10"/>
    </row>
    <row r="55" spans="1:14" ht="16.5" customHeight="1" x14ac:dyDescent="0.25">
      <c r="A55" s="56" t="s">
        <v>163</v>
      </c>
      <c r="B55" s="45" t="s">
        <v>164</v>
      </c>
      <c r="C55" s="14">
        <v>1916680.5</v>
      </c>
      <c r="D55" s="46">
        <v>95610.899999999907</v>
      </c>
      <c r="E55" s="60">
        <f t="shared" si="2"/>
        <v>2012291.4</v>
      </c>
      <c r="F55" s="46">
        <v>29380.40000000014</v>
      </c>
      <c r="G55" s="60">
        <f t="shared" si="3"/>
        <v>2041671.8</v>
      </c>
      <c r="H55" s="46"/>
      <c r="I55" s="60">
        <f t="shared" si="4"/>
        <v>2041671.8</v>
      </c>
      <c r="J55" s="46">
        <v>285549.19999999995</v>
      </c>
      <c r="K55" s="47">
        <f t="shared" si="19"/>
        <v>2327221</v>
      </c>
      <c r="L55" s="16">
        <f>D55+F55+J55</f>
        <v>410540.5</v>
      </c>
      <c r="M55" s="48"/>
      <c r="N55" s="10"/>
    </row>
    <row r="56" spans="1:14" s="11" customFormat="1" ht="21" customHeight="1" x14ac:dyDescent="0.25">
      <c r="A56" s="57" t="s">
        <v>165</v>
      </c>
      <c r="B56" s="25" t="s">
        <v>166</v>
      </c>
      <c r="C56" s="26">
        <f>SUM(C57:C58)</f>
        <v>2692663.6999999997</v>
      </c>
      <c r="D56" s="26">
        <f t="shared" ref="D56:L56" si="20">SUM(D57:D58)</f>
        <v>118485.30000000028</v>
      </c>
      <c r="E56" s="26">
        <f t="shared" si="20"/>
        <v>2811149</v>
      </c>
      <c r="F56" s="26">
        <f t="shared" si="20"/>
        <v>438124.39999999991</v>
      </c>
      <c r="G56" s="26">
        <f t="shared" si="20"/>
        <v>3249273.4</v>
      </c>
      <c r="H56" s="26"/>
      <c r="I56" s="26">
        <f t="shared" si="20"/>
        <v>3249273.4</v>
      </c>
      <c r="J56" s="26">
        <f t="shared" si="20"/>
        <v>58655.899999999907</v>
      </c>
      <c r="K56" s="26">
        <f>K57+K58</f>
        <v>3307929.3</v>
      </c>
      <c r="L56" s="62">
        <f t="shared" si="20"/>
        <v>615265.60000000009</v>
      </c>
      <c r="M56" s="48"/>
      <c r="N56" s="10"/>
    </row>
    <row r="57" spans="1:14" ht="18" customHeight="1" x14ac:dyDescent="0.25">
      <c r="A57" s="56" t="s">
        <v>167</v>
      </c>
      <c r="B57" s="45" t="s">
        <v>168</v>
      </c>
      <c r="C57" s="14">
        <v>2592161.7999999998</v>
      </c>
      <c r="D57" s="46">
        <v>119322.30000000028</v>
      </c>
      <c r="E57" s="60">
        <f t="shared" si="2"/>
        <v>2711484.1</v>
      </c>
      <c r="F57" s="46">
        <v>438124.39999999991</v>
      </c>
      <c r="G57" s="60">
        <f t="shared" si="3"/>
        <v>3149608.5</v>
      </c>
      <c r="H57" s="46"/>
      <c r="I57" s="60">
        <f t="shared" si="4"/>
        <v>3149608.5</v>
      </c>
      <c r="J57" s="46">
        <v>58655.899999999907</v>
      </c>
      <c r="K57" s="47">
        <f>I57+J57</f>
        <v>3208264.4</v>
      </c>
      <c r="L57" s="16">
        <f>D57+F57+J57</f>
        <v>616102.60000000009</v>
      </c>
      <c r="M57" s="48"/>
      <c r="N57" s="10"/>
    </row>
    <row r="58" spans="1:14" ht="18.75" customHeight="1" x14ac:dyDescent="0.25">
      <c r="A58" s="56" t="s">
        <v>169</v>
      </c>
      <c r="B58" s="45" t="s">
        <v>170</v>
      </c>
      <c r="C58" s="14">
        <v>100501.9</v>
      </c>
      <c r="D58" s="46">
        <v>-837</v>
      </c>
      <c r="E58" s="60">
        <f t="shared" si="2"/>
        <v>99664.9</v>
      </c>
      <c r="F58" s="46"/>
      <c r="G58" s="60">
        <f t="shared" si="3"/>
        <v>99664.9</v>
      </c>
      <c r="H58" s="46"/>
      <c r="I58" s="60">
        <f t="shared" si="4"/>
        <v>99664.9</v>
      </c>
      <c r="J58" s="46"/>
      <c r="K58" s="47">
        <f>I58+J58</f>
        <v>99664.9</v>
      </c>
      <c r="L58" s="16">
        <f>D58</f>
        <v>-837</v>
      </c>
      <c r="M58" s="48"/>
      <c r="N58" s="10"/>
    </row>
    <row r="59" spans="1:14" s="11" customFormat="1" ht="20.25" customHeight="1" x14ac:dyDescent="0.25">
      <c r="A59" s="57" t="s">
        <v>171</v>
      </c>
      <c r="B59" s="25" t="s">
        <v>172</v>
      </c>
      <c r="C59" s="26">
        <f>SUM(C60:C66)</f>
        <v>12290988</v>
      </c>
      <c r="D59" s="26">
        <f t="shared" ref="D59:F59" si="21">SUM(D60:D66)</f>
        <v>695780.79999999935</v>
      </c>
      <c r="E59" s="26">
        <f t="shared" si="21"/>
        <v>12986768.799999999</v>
      </c>
      <c r="F59" s="26">
        <f t="shared" si="21"/>
        <v>889855.30000000098</v>
      </c>
      <c r="G59" s="26">
        <f>SUM(G60:G66)-0.1</f>
        <v>13876623.999999998</v>
      </c>
      <c r="H59" s="26"/>
      <c r="I59" s="26">
        <f t="shared" ref="H59:J59" si="22">SUM(I60:I66)-0.1</f>
        <v>13876623.999999998</v>
      </c>
      <c r="J59" s="26">
        <f>SUM(J60:J66)</f>
        <v>210481.19999999928</v>
      </c>
      <c r="K59" s="26">
        <f>SUM(K60:K66)</f>
        <v>14087105.299999997</v>
      </c>
      <c r="L59" s="62">
        <f>SUM(L60:L66)</f>
        <v>1796117.2999999996</v>
      </c>
      <c r="M59" s="48"/>
      <c r="N59" s="10"/>
    </row>
    <row r="60" spans="1:14" ht="18.75" customHeight="1" x14ac:dyDescent="0.25">
      <c r="A60" s="56" t="s">
        <v>173</v>
      </c>
      <c r="B60" s="45" t="s">
        <v>174</v>
      </c>
      <c r="C60" s="14">
        <v>6413224</v>
      </c>
      <c r="D60" s="46">
        <v>613644.29999999981</v>
      </c>
      <c r="E60" s="60">
        <f t="shared" si="2"/>
        <v>7026868.2999999998</v>
      </c>
      <c r="F60" s="46">
        <v>796672.10000000056</v>
      </c>
      <c r="G60" s="60">
        <f t="shared" si="3"/>
        <v>7823540.4000000004</v>
      </c>
      <c r="H60" s="46"/>
      <c r="I60" s="60">
        <f t="shared" si="4"/>
        <v>7823540.4000000004</v>
      </c>
      <c r="J60" s="46">
        <v>112881.79999999981</v>
      </c>
      <c r="K60" s="47">
        <f>I60+J60</f>
        <v>7936422.2000000002</v>
      </c>
      <c r="L60" s="16">
        <f>D60+F60+J60</f>
        <v>1523198.2000000002</v>
      </c>
      <c r="M60" s="48"/>
      <c r="N60" s="10"/>
    </row>
    <row r="61" spans="1:14" ht="21" customHeight="1" x14ac:dyDescent="0.25">
      <c r="A61" s="56" t="s">
        <v>175</v>
      </c>
      <c r="B61" s="45" t="s">
        <v>176</v>
      </c>
      <c r="C61" s="14">
        <v>526961.19999999995</v>
      </c>
      <c r="D61" s="46">
        <v>2359.1000000000931</v>
      </c>
      <c r="E61" s="60">
        <f t="shared" si="2"/>
        <v>529320.30000000005</v>
      </c>
      <c r="F61" s="46">
        <v>40153.79999999993</v>
      </c>
      <c r="G61" s="60">
        <f t="shared" si="3"/>
        <v>569474.1</v>
      </c>
      <c r="H61" s="46"/>
      <c r="I61" s="60">
        <f t="shared" si="4"/>
        <v>569474.1</v>
      </c>
      <c r="J61" s="46">
        <v>42867.400000000023</v>
      </c>
      <c r="K61" s="47">
        <f t="shared" ref="K61:K66" si="23">I61+J61</f>
        <v>612341.5</v>
      </c>
      <c r="L61" s="16">
        <f>D61+F61+J61</f>
        <v>85380.300000000047</v>
      </c>
      <c r="M61" s="48"/>
      <c r="N61" s="10"/>
    </row>
    <row r="62" spans="1:14" ht="17.25" customHeight="1" x14ac:dyDescent="0.25">
      <c r="A62" s="56" t="s">
        <v>177</v>
      </c>
      <c r="B62" s="45" t="s">
        <v>178</v>
      </c>
      <c r="C62" s="14">
        <v>532993.4</v>
      </c>
      <c r="D62" s="46"/>
      <c r="E62" s="60">
        <f t="shared" si="2"/>
        <v>532993.4</v>
      </c>
      <c r="F62" s="46">
        <v>6870.2999999999302</v>
      </c>
      <c r="G62" s="60">
        <f t="shared" si="3"/>
        <v>539863.69999999995</v>
      </c>
      <c r="H62" s="46"/>
      <c r="I62" s="60">
        <f t="shared" si="4"/>
        <v>539863.69999999995</v>
      </c>
      <c r="J62" s="46"/>
      <c r="K62" s="47">
        <f t="shared" si="23"/>
        <v>539863.69999999995</v>
      </c>
      <c r="L62" s="16">
        <f>F62</f>
        <v>6870.2999999999302</v>
      </c>
      <c r="M62" s="48"/>
      <c r="N62" s="10"/>
    </row>
    <row r="63" spans="1:14" ht="17.25" customHeight="1" x14ac:dyDescent="0.25">
      <c r="A63" s="56" t="s">
        <v>179</v>
      </c>
      <c r="B63" s="45" t="s">
        <v>180</v>
      </c>
      <c r="C63" s="14">
        <v>111909.8</v>
      </c>
      <c r="D63" s="46"/>
      <c r="E63" s="60">
        <f t="shared" si="2"/>
        <v>111909.8</v>
      </c>
      <c r="F63" s="46">
        <v>3340.3999999999942</v>
      </c>
      <c r="G63" s="60">
        <f t="shared" si="3"/>
        <v>115250.2</v>
      </c>
      <c r="H63" s="46"/>
      <c r="I63" s="60">
        <f t="shared" si="4"/>
        <v>115250.2</v>
      </c>
      <c r="J63" s="46"/>
      <c r="K63" s="47">
        <f t="shared" si="23"/>
        <v>115250.2</v>
      </c>
      <c r="L63" s="16">
        <f>F63</f>
        <v>3340.3999999999942</v>
      </c>
      <c r="M63" s="48"/>
      <c r="N63" s="10"/>
    </row>
    <row r="64" spans="1:14" ht="25.5" x14ac:dyDescent="0.25">
      <c r="A64" s="56" t="s">
        <v>181</v>
      </c>
      <c r="B64" s="45" t="s">
        <v>182</v>
      </c>
      <c r="C64" s="14">
        <v>257163.2</v>
      </c>
      <c r="D64" s="46"/>
      <c r="E64" s="60">
        <f t="shared" si="2"/>
        <v>257163.2</v>
      </c>
      <c r="F64" s="46">
        <v>14140</v>
      </c>
      <c r="G64" s="60">
        <f t="shared" si="3"/>
        <v>271303.2</v>
      </c>
      <c r="H64" s="46"/>
      <c r="I64" s="60">
        <f t="shared" si="4"/>
        <v>271303.2</v>
      </c>
      <c r="J64" s="46"/>
      <c r="K64" s="47">
        <f t="shared" si="23"/>
        <v>271303.2</v>
      </c>
      <c r="L64" s="16">
        <f>F64</f>
        <v>14140</v>
      </c>
      <c r="M64" s="48"/>
      <c r="N64" s="10"/>
    </row>
    <row r="65" spans="1:14" ht="17.25" customHeight="1" x14ac:dyDescent="0.25">
      <c r="A65" s="56" t="s">
        <v>183</v>
      </c>
      <c r="B65" s="45" t="s">
        <v>184</v>
      </c>
      <c r="C65" s="14">
        <v>8973.2000000000007</v>
      </c>
      <c r="D65" s="46"/>
      <c r="E65" s="60">
        <f t="shared" si="2"/>
        <v>8973.2000000000007</v>
      </c>
      <c r="F65" s="46">
        <v>410.09999999999854</v>
      </c>
      <c r="G65" s="60">
        <f t="shared" si="3"/>
        <v>9383.2999999999993</v>
      </c>
      <c r="H65" s="46"/>
      <c r="I65" s="60">
        <f t="shared" si="4"/>
        <v>9383.2999999999993</v>
      </c>
      <c r="J65" s="46">
        <v>25.100000000000364</v>
      </c>
      <c r="K65" s="47">
        <f t="shared" si="23"/>
        <v>9408.4</v>
      </c>
      <c r="L65" s="16">
        <f>F65+J65</f>
        <v>435.19999999999891</v>
      </c>
      <c r="M65" s="48"/>
      <c r="N65" s="10"/>
    </row>
    <row r="66" spans="1:14" ht="18.75" customHeight="1" x14ac:dyDescent="0.25">
      <c r="A66" s="56" t="s">
        <v>185</v>
      </c>
      <c r="B66" s="45" t="s">
        <v>186</v>
      </c>
      <c r="C66" s="14">
        <v>4439763.2</v>
      </c>
      <c r="D66" s="46">
        <v>79777.399999999441</v>
      </c>
      <c r="E66" s="60">
        <f t="shared" si="2"/>
        <v>4519540.5999999996</v>
      </c>
      <c r="F66" s="46">
        <v>28268.600000000559</v>
      </c>
      <c r="G66" s="60">
        <f t="shared" si="3"/>
        <v>4547809.2</v>
      </c>
      <c r="H66" s="46"/>
      <c r="I66" s="60">
        <f t="shared" si="4"/>
        <v>4547809.2</v>
      </c>
      <c r="J66" s="46">
        <v>54706.899999999441</v>
      </c>
      <c r="K66" s="47">
        <f t="shared" si="23"/>
        <v>4602516.0999999996</v>
      </c>
      <c r="L66" s="16">
        <f>D66+F66+J66</f>
        <v>162752.89999999944</v>
      </c>
      <c r="M66" s="48"/>
      <c r="N66" s="10"/>
    </row>
    <row r="67" spans="1:14" s="11" customFormat="1" ht="24" customHeight="1" x14ac:dyDescent="0.25">
      <c r="A67" s="57" t="s">
        <v>187</v>
      </c>
      <c r="B67" s="25" t="s">
        <v>188</v>
      </c>
      <c r="C67" s="26">
        <f>SUM(C68:C72)+0.1</f>
        <v>38479356</v>
      </c>
      <c r="D67" s="26">
        <f t="shared" ref="D67:J67" si="24">SUM(D68:D72)</f>
        <v>156391.19999999972</v>
      </c>
      <c r="E67" s="26">
        <f t="shared" si="24"/>
        <v>38635747.100000001</v>
      </c>
      <c r="F67" s="26">
        <f t="shared" si="24"/>
        <v>1855948.2999999989</v>
      </c>
      <c r="G67" s="26">
        <f>SUM(G68:G72)-0.1</f>
        <v>40491695.299999997</v>
      </c>
      <c r="H67" s="26">
        <f t="shared" si="24"/>
        <v>-253771.70000000019</v>
      </c>
      <c r="I67" s="26">
        <f>SUM(I68:I72)-0.1</f>
        <v>40237923.600000001</v>
      </c>
      <c r="J67" s="26">
        <f t="shared" si="24"/>
        <v>138476.99999999907</v>
      </c>
      <c r="K67" s="26">
        <f>SUM(K68:K72)</f>
        <v>40376400.700000003</v>
      </c>
      <c r="L67" s="62">
        <f>SUM(L68:L72)</f>
        <v>1897044.7999999975</v>
      </c>
      <c r="M67" s="48"/>
      <c r="N67" s="10"/>
    </row>
    <row r="68" spans="1:14" ht="19.5" customHeight="1" x14ac:dyDescent="0.25">
      <c r="A68" s="56" t="s">
        <v>189</v>
      </c>
      <c r="B68" s="45" t="s">
        <v>190</v>
      </c>
      <c r="C68" s="14">
        <v>191456.7</v>
      </c>
      <c r="D68" s="46">
        <v>0</v>
      </c>
      <c r="E68" s="60">
        <f t="shared" si="2"/>
        <v>191456.7</v>
      </c>
      <c r="F68" s="46"/>
      <c r="G68" s="60">
        <f t="shared" si="3"/>
        <v>191456.7</v>
      </c>
      <c r="H68" s="46"/>
      <c r="I68" s="60">
        <f t="shared" si="4"/>
        <v>191456.7</v>
      </c>
      <c r="J68" s="46"/>
      <c r="K68" s="47">
        <f>I68+J68</f>
        <v>191456.7</v>
      </c>
      <c r="L68" s="16"/>
      <c r="M68" s="48"/>
      <c r="N68" s="10"/>
    </row>
    <row r="69" spans="1:14" ht="20.25" customHeight="1" x14ac:dyDescent="0.25">
      <c r="A69" s="56" t="s">
        <v>191</v>
      </c>
      <c r="B69" s="45" t="s">
        <v>192</v>
      </c>
      <c r="C69" s="14">
        <v>7587286.5</v>
      </c>
      <c r="D69" s="46">
        <v>-66108.400000000373</v>
      </c>
      <c r="E69" s="60">
        <f t="shared" si="2"/>
        <v>7521178.0999999996</v>
      </c>
      <c r="F69" s="46">
        <v>459367.5</v>
      </c>
      <c r="G69" s="60">
        <f t="shared" si="3"/>
        <v>7980545.5999999996</v>
      </c>
      <c r="H69" s="46"/>
      <c r="I69" s="60">
        <f t="shared" si="4"/>
        <v>7980545.5999999996</v>
      </c>
      <c r="J69" s="46"/>
      <c r="K69" s="47">
        <f t="shared" ref="K69:K72" si="25">I69+J69</f>
        <v>7980545.5999999996</v>
      </c>
      <c r="L69" s="16">
        <f>D69+F69</f>
        <v>393259.09999999963</v>
      </c>
      <c r="M69" s="48"/>
      <c r="N69" s="10"/>
    </row>
    <row r="70" spans="1:14" ht="20.25" customHeight="1" x14ac:dyDescent="0.25">
      <c r="A70" s="56" t="s">
        <v>193</v>
      </c>
      <c r="B70" s="45" t="s">
        <v>194</v>
      </c>
      <c r="C70" s="14">
        <v>22067820.100000001</v>
      </c>
      <c r="D70" s="46">
        <v>274689.69999999925</v>
      </c>
      <c r="E70" s="60">
        <f t="shared" si="2"/>
        <v>22342509.800000001</v>
      </c>
      <c r="F70" s="46">
        <v>41224.699999999255</v>
      </c>
      <c r="G70" s="60">
        <f t="shared" si="3"/>
        <v>22383734.5</v>
      </c>
      <c r="H70" s="46"/>
      <c r="I70" s="60">
        <f t="shared" si="4"/>
        <v>22383734.5</v>
      </c>
      <c r="J70" s="46">
        <v>66231.699999999255</v>
      </c>
      <c r="K70" s="47">
        <f t="shared" si="25"/>
        <v>22449966.199999999</v>
      </c>
      <c r="L70" s="16">
        <f>D70+F70+J70</f>
        <v>382146.09999999776</v>
      </c>
      <c r="M70" s="48"/>
      <c r="N70" s="10"/>
    </row>
    <row r="71" spans="1:14" ht="20.25" customHeight="1" x14ac:dyDescent="0.25">
      <c r="A71" s="56" t="s">
        <v>195</v>
      </c>
      <c r="B71" s="45" t="s">
        <v>196</v>
      </c>
      <c r="C71" s="14">
        <v>7004995.0999999996</v>
      </c>
      <c r="D71" s="46">
        <v>-55549.199999999255</v>
      </c>
      <c r="E71" s="60">
        <f t="shared" si="2"/>
        <v>6949445.9000000004</v>
      </c>
      <c r="F71" s="46">
        <v>1345356.0999999996</v>
      </c>
      <c r="G71" s="60">
        <f t="shared" si="3"/>
        <v>8294802</v>
      </c>
      <c r="H71" s="46">
        <v>-253771.70000000019</v>
      </c>
      <c r="I71" s="60">
        <f t="shared" si="4"/>
        <v>8041030.2999999998</v>
      </c>
      <c r="J71" s="46">
        <v>60446.299999999814</v>
      </c>
      <c r="K71" s="47">
        <f t="shared" si="25"/>
        <v>8101476.5999999996</v>
      </c>
      <c r="L71" s="16">
        <f>D71+F71+H71+J71</f>
        <v>1096481.5</v>
      </c>
      <c r="M71" s="48"/>
      <c r="N71" s="10"/>
    </row>
    <row r="72" spans="1:14" ht="18" customHeight="1" x14ac:dyDescent="0.25">
      <c r="A72" s="56" t="s">
        <v>197</v>
      </c>
      <c r="B72" s="45" t="s">
        <v>198</v>
      </c>
      <c r="C72" s="14">
        <v>1627797.5</v>
      </c>
      <c r="D72" s="46">
        <v>3359.1000000000931</v>
      </c>
      <c r="E72" s="60">
        <f t="shared" si="2"/>
        <v>1631156.6</v>
      </c>
      <c r="F72" s="46">
        <v>10000</v>
      </c>
      <c r="G72" s="60">
        <f t="shared" si="3"/>
        <v>1641156.6</v>
      </c>
      <c r="H72" s="46"/>
      <c r="I72" s="60">
        <f t="shared" si="4"/>
        <v>1641156.6</v>
      </c>
      <c r="J72" s="46">
        <v>11799</v>
      </c>
      <c r="K72" s="47">
        <f t="shared" si="25"/>
        <v>1652955.6</v>
      </c>
      <c r="L72" s="16">
        <f>D72+F72+J72</f>
        <v>25158.100000000093</v>
      </c>
      <c r="M72" s="48"/>
      <c r="N72" s="10"/>
    </row>
    <row r="73" spans="1:14" s="11" customFormat="1" ht="18.75" customHeight="1" x14ac:dyDescent="0.25">
      <c r="A73" s="57" t="s">
        <v>199</v>
      </c>
      <c r="B73" s="25" t="s">
        <v>200</v>
      </c>
      <c r="C73" s="26">
        <f>SUM(C74:C77)</f>
        <v>1746067</v>
      </c>
      <c r="D73" s="26">
        <f t="shared" ref="D73:J73" si="26">SUM(D74:D77)</f>
        <v>-256.70000000000073</v>
      </c>
      <c r="E73" s="26">
        <f t="shared" si="26"/>
        <v>1745810.3</v>
      </c>
      <c r="F73" s="26">
        <f t="shared" si="26"/>
        <v>365695.90000000008</v>
      </c>
      <c r="G73" s="26">
        <f t="shared" si="26"/>
        <v>2111506.2000000002</v>
      </c>
      <c r="H73" s="26"/>
      <c r="I73" s="26">
        <f t="shared" si="26"/>
        <v>2111506.2000000002</v>
      </c>
      <c r="J73" s="26">
        <f t="shared" si="26"/>
        <v>91334.199999999968</v>
      </c>
      <c r="K73" s="26">
        <f>SUM(K74:K77)</f>
        <v>2202840.4</v>
      </c>
      <c r="L73" s="62">
        <f>SUM(L74:L77)</f>
        <v>456773.4</v>
      </c>
      <c r="M73" s="48"/>
      <c r="N73" s="10"/>
    </row>
    <row r="74" spans="1:14" ht="20.25" customHeight="1" x14ac:dyDescent="0.25">
      <c r="A74" s="56" t="s">
        <v>201</v>
      </c>
      <c r="B74" s="45" t="s">
        <v>202</v>
      </c>
      <c r="C74" s="14">
        <v>18122.5</v>
      </c>
      <c r="D74" s="46"/>
      <c r="E74" s="60">
        <f t="shared" ref="E74:E87" si="27">C74+D74</f>
        <v>18122.5</v>
      </c>
      <c r="F74" s="46">
        <v>63903.7</v>
      </c>
      <c r="G74" s="60">
        <f t="shared" ref="G74:G87" si="28">E74+F74</f>
        <v>82026.2</v>
      </c>
      <c r="H74" s="46"/>
      <c r="I74" s="60">
        <f t="shared" ref="I73:I87" si="29">G74+H74</f>
        <v>82026.2</v>
      </c>
      <c r="J74" s="46">
        <v>3675.3000000000029</v>
      </c>
      <c r="K74" s="47">
        <f>I74+J74</f>
        <v>85701.5</v>
      </c>
      <c r="L74" s="16">
        <f>F74+J74</f>
        <v>67579</v>
      </c>
      <c r="M74" s="48"/>
      <c r="N74" s="10"/>
    </row>
    <row r="75" spans="1:14" ht="19.5" customHeight="1" x14ac:dyDescent="0.25">
      <c r="A75" s="56" t="s">
        <v>203</v>
      </c>
      <c r="B75" s="45" t="s">
        <v>204</v>
      </c>
      <c r="C75" s="14">
        <v>203404.79999999999</v>
      </c>
      <c r="D75" s="46">
        <v>-50000</v>
      </c>
      <c r="E75" s="60">
        <f t="shared" si="27"/>
        <v>153404.79999999999</v>
      </c>
      <c r="F75" s="46">
        <v>167689.90000000002</v>
      </c>
      <c r="G75" s="60">
        <f t="shared" si="28"/>
        <v>321094.7</v>
      </c>
      <c r="H75" s="46"/>
      <c r="I75" s="60">
        <f t="shared" si="29"/>
        <v>321094.7</v>
      </c>
      <c r="J75" s="46">
        <v>79028.899999999965</v>
      </c>
      <c r="K75" s="47">
        <f t="shared" ref="K75:K77" si="30">I75+J75</f>
        <v>400123.6</v>
      </c>
      <c r="L75" s="16">
        <f>D75+F75+J75</f>
        <v>196718.8</v>
      </c>
      <c r="M75" s="48"/>
      <c r="N75" s="10"/>
    </row>
    <row r="76" spans="1:14" ht="19.5" customHeight="1" x14ac:dyDescent="0.25">
      <c r="A76" s="56" t="s">
        <v>205</v>
      </c>
      <c r="B76" s="45" t="s">
        <v>206</v>
      </c>
      <c r="C76" s="14">
        <v>1494059.5</v>
      </c>
      <c r="D76" s="46">
        <v>50000</v>
      </c>
      <c r="E76" s="60">
        <f t="shared" si="27"/>
        <v>1544059.5</v>
      </c>
      <c r="F76" s="46">
        <v>134102.30000000005</v>
      </c>
      <c r="G76" s="60">
        <f t="shared" si="28"/>
        <v>1678161.8</v>
      </c>
      <c r="H76" s="46"/>
      <c r="I76" s="60">
        <f t="shared" si="29"/>
        <v>1678161.8</v>
      </c>
      <c r="J76" s="46">
        <v>8630</v>
      </c>
      <c r="K76" s="47">
        <f t="shared" si="30"/>
        <v>1686791.8</v>
      </c>
      <c r="L76" s="16">
        <f>D76+F76+J76</f>
        <v>192732.30000000005</v>
      </c>
      <c r="M76" s="48"/>
      <c r="N76" s="10"/>
    </row>
    <row r="77" spans="1:14" ht="27.75" customHeight="1" x14ac:dyDescent="0.25">
      <c r="A77" s="56" t="s">
        <v>207</v>
      </c>
      <c r="B77" s="45" t="s">
        <v>208</v>
      </c>
      <c r="C77" s="14">
        <v>30480.2</v>
      </c>
      <c r="D77" s="46">
        <v>-256.70000000000073</v>
      </c>
      <c r="E77" s="60">
        <f t="shared" si="27"/>
        <v>30223.5</v>
      </c>
      <c r="F77" s="46"/>
      <c r="G77" s="60">
        <f t="shared" si="28"/>
        <v>30223.5</v>
      </c>
      <c r="H77" s="46"/>
      <c r="I77" s="60">
        <f t="shared" si="29"/>
        <v>30223.5</v>
      </c>
      <c r="J77" s="46"/>
      <c r="K77" s="47">
        <f t="shared" si="30"/>
        <v>30223.5</v>
      </c>
      <c r="L77" s="16">
        <f>D77</f>
        <v>-256.70000000000073</v>
      </c>
      <c r="M77" s="48"/>
      <c r="N77" s="10"/>
    </row>
    <row r="78" spans="1:14" s="11" customFormat="1" ht="21" customHeight="1" x14ac:dyDescent="0.25">
      <c r="A78" s="57" t="s">
        <v>209</v>
      </c>
      <c r="B78" s="25" t="s">
        <v>210</v>
      </c>
      <c r="C78" s="26">
        <f t="shared" ref="C78:L78" si="31">SUM(C79:C81)</f>
        <v>195874.9</v>
      </c>
      <c r="D78" s="26">
        <f>D79+D80+D81</f>
        <v>-287</v>
      </c>
      <c r="E78" s="26">
        <f t="shared" ref="E78:J78" si="32">E79+E80+E81</f>
        <v>195587.9</v>
      </c>
      <c r="F78" s="26"/>
      <c r="G78" s="26">
        <f t="shared" si="32"/>
        <v>195587.9</v>
      </c>
      <c r="H78" s="26"/>
      <c r="I78" s="26">
        <f t="shared" si="32"/>
        <v>195587.9</v>
      </c>
      <c r="J78" s="26"/>
      <c r="K78" s="26">
        <f>SUM(K79:K81)</f>
        <v>195587.9</v>
      </c>
      <c r="L78" s="62">
        <f t="shared" si="31"/>
        <v>-287</v>
      </c>
      <c r="M78" s="48"/>
      <c r="N78" s="10"/>
    </row>
    <row r="79" spans="1:14" ht="18.75" customHeight="1" x14ac:dyDescent="0.25">
      <c r="A79" s="56" t="s">
        <v>211</v>
      </c>
      <c r="B79" s="45" t="s">
        <v>212</v>
      </c>
      <c r="C79" s="50">
        <v>55535.199999999997</v>
      </c>
      <c r="D79" s="46"/>
      <c r="E79" s="60">
        <f t="shared" si="27"/>
        <v>55535.199999999997</v>
      </c>
      <c r="F79" s="46"/>
      <c r="G79" s="60">
        <f t="shared" si="28"/>
        <v>55535.199999999997</v>
      </c>
      <c r="H79" s="46"/>
      <c r="I79" s="60">
        <f t="shared" si="29"/>
        <v>55535.199999999997</v>
      </c>
      <c r="J79" s="46"/>
      <c r="K79" s="47">
        <f>I79+J79</f>
        <v>55535.199999999997</v>
      </c>
      <c r="L79" s="16"/>
      <c r="M79" s="48"/>
      <c r="N79" s="10"/>
    </row>
    <row r="80" spans="1:14" ht="21" customHeight="1" x14ac:dyDescent="0.25">
      <c r="A80" s="56" t="s">
        <v>213</v>
      </c>
      <c r="B80" s="45" t="s">
        <v>214</v>
      </c>
      <c r="C80" s="50">
        <v>19711.099999999999</v>
      </c>
      <c r="D80" s="46"/>
      <c r="E80" s="60">
        <f t="shared" si="27"/>
        <v>19711.099999999999</v>
      </c>
      <c r="F80" s="46"/>
      <c r="G80" s="60">
        <f t="shared" si="28"/>
        <v>19711.099999999999</v>
      </c>
      <c r="H80" s="46"/>
      <c r="I80" s="60">
        <f t="shared" si="29"/>
        <v>19711.099999999999</v>
      </c>
      <c r="J80" s="46"/>
      <c r="K80" s="47">
        <f t="shared" ref="K80:K81" si="33">I80+J80</f>
        <v>19711.099999999999</v>
      </c>
      <c r="L80" s="16"/>
      <c r="M80" s="48"/>
      <c r="N80" s="10"/>
    </row>
    <row r="81" spans="1:14" ht="25.5" x14ac:dyDescent="0.25">
      <c r="A81" s="56" t="s">
        <v>215</v>
      </c>
      <c r="B81" s="45" t="s">
        <v>216</v>
      </c>
      <c r="C81" s="14">
        <v>120628.6</v>
      </c>
      <c r="D81" s="46">
        <v>-287</v>
      </c>
      <c r="E81" s="60">
        <f t="shared" si="27"/>
        <v>120341.6</v>
      </c>
      <c r="F81" s="46"/>
      <c r="G81" s="60">
        <f t="shared" si="28"/>
        <v>120341.6</v>
      </c>
      <c r="H81" s="46"/>
      <c r="I81" s="60">
        <f t="shared" si="29"/>
        <v>120341.6</v>
      </c>
      <c r="J81" s="46"/>
      <c r="K81" s="47">
        <f t="shared" si="33"/>
        <v>120341.6</v>
      </c>
      <c r="L81" s="16">
        <f>D81</f>
        <v>-287</v>
      </c>
      <c r="M81" s="48"/>
      <c r="N81" s="10"/>
    </row>
    <row r="82" spans="1:14" s="11" customFormat="1" ht="17.25" customHeight="1" x14ac:dyDescent="0.25">
      <c r="A82" s="57" t="s">
        <v>217</v>
      </c>
      <c r="B82" s="25" t="s">
        <v>218</v>
      </c>
      <c r="C82" s="26">
        <f>SUM(C83)</f>
        <v>1736518.6</v>
      </c>
      <c r="D82" s="26"/>
      <c r="E82" s="26">
        <f t="shared" ref="E82:J82" si="34">SUM(E83)</f>
        <v>1736518.6</v>
      </c>
      <c r="F82" s="26"/>
      <c r="G82" s="26">
        <f t="shared" si="34"/>
        <v>1736518.6</v>
      </c>
      <c r="H82" s="26"/>
      <c r="I82" s="26">
        <f t="shared" si="34"/>
        <v>1736518.6</v>
      </c>
      <c r="J82" s="26"/>
      <c r="K82" s="26">
        <f>K83</f>
        <v>1736518.6</v>
      </c>
      <c r="L82" s="62"/>
      <c r="M82" s="48"/>
      <c r="N82" s="10"/>
    </row>
    <row r="83" spans="1:14" ht="25.5" x14ac:dyDescent="0.25">
      <c r="A83" s="56" t="s">
        <v>219</v>
      </c>
      <c r="B83" s="45" t="s">
        <v>220</v>
      </c>
      <c r="C83" s="14">
        <v>1736518.6</v>
      </c>
      <c r="D83" s="46"/>
      <c r="E83" s="60">
        <f t="shared" si="27"/>
        <v>1736518.6</v>
      </c>
      <c r="F83" s="46"/>
      <c r="G83" s="60">
        <f t="shared" si="28"/>
        <v>1736518.6</v>
      </c>
      <c r="H83" s="46"/>
      <c r="I83" s="60">
        <f t="shared" si="29"/>
        <v>1736518.6</v>
      </c>
      <c r="J83" s="46"/>
      <c r="K83" s="47">
        <f>I83+J83</f>
        <v>1736518.6</v>
      </c>
      <c r="L83" s="16"/>
      <c r="M83" s="48"/>
      <c r="N83" s="10"/>
    </row>
    <row r="84" spans="1:14" s="11" customFormat="1" ht="27" customHeight="1" x14ac:dyDescent="0.25">
      <c r="A84" s="57" t="s">
        <v>221</v>
      </c>
      <c r="B84" s="25" t="s">
        <v>222</v>
      </c>
      <c r="C84" s="26">
        <f t="shared" ref="C84:L84" si="35">SUM(C85:C87)</f>
        <v>8700490</v>
      </c>
      <c r="D84" s="26">
        <f t="shared" si="35"/>
        <v>1525179.4</v>
      </c>
      <c r="E84" s="26">
        <f t="shared" si="35"/>
        <v>10225669.399999999</v>
      </c>
      <c r="F84" s="26">
        <f t="shared" si="35"/>
        <v>803505.59999999963</v>
      </c>
      <c r="G84" s="26">
        <f t="shared" si="35"/>
        <v>11029175</v>
      </c>
      <c r="H84" s="26"/>
      <c r="I84" s="26">
        <f t="shared" si="35"/>
        <v>11029175</v>
      </c>
      <c r="J84" s="26">
        <f t="shared" si="35"/>
        <v>2350049.9000000004</v>
      </c>
      <c r="K84" s="26">
        <f>K85+K86+K87</f>
        <v>13379224.899999999</v>
      </c>
      <c r="L84" s="62">
        <f t="shared" si="35"/>
        <v>4678734.9000000004</v>
      </c>
      <c r="M84" s="48"/>
      <c r="N84" s="10"/>
    </row>
    <row r="85" spans="1:14" ht="38.25" x14ac:dyDescent="0.25">
      <c r="A85" s="56" t="s">
        <v>223</v>
      </c>
      <c r="B85" s="45" t="s">
        <v>224</v>
      </c>
      <c r="C85" s="14">
        <v>4211852.8</v>
      </c>
      <c r="D85" s="46"/>
      <c r="E85" s="60">
        <f t="shared" si="27"/>
        <v>4211852.8</v>
      </c>
      <c r="F85" s="46"/>
      <c r="G85" s="60">
        <f t="shared" si="28"/>
        <v>4211852.8</v>
      </c>
      <c r="H85" s="46"/>
      <c r="I85" s="60">
        <f t="shared" si="29"/>
        <v>4211852.8</v>
      </c>
      <c r="J85" s="46"/>
      <c r="K85" s="47">
        <f>I85+J85</f>
        <v>4211852.8</v>
      </c>
      <c r="L85" s="16"/>
      <c r="M85" s="48"/>
      <c r="N85" s="10"/>
    </row>
    <row r="86" spans="1:14" ht="18" customHeight="1" x14ac:dyDescent="0.25">
      <c r="A86" s="56" t="s">
        <v>225</v>
      </c>
      <c r="B86" s="45" t="s">
        <v>226</v>
      </c>
      <c r="C86" s="14">
        <v>460490.1</v>
      </c>
      <c r="D86" s="46"/>
      <c r="E86" s="60">
        <f t="shared" si="27"/>
        <v>460490.1</v>
      </c>
      <c r="F86" s="46"/>
      <c r="G86" s="60">
        <f t="shared" si="28"/>
        <v>460490.1</v>
      </c>
      <c r="H86" s="46"/>
      <c r="I86" s="60">
        <f t="shared" si="29"/>
        <v>460490.1</v>
      </c>
      <c r="J86" s="46"/>
      <c r="K86" s="47">
        <f t="shared" ref="K86:K87" si="36">I86+J86</f>
        <v>460490.1</v>
      </c>
      <c r="L86" s="16"/>
      <c r="M86" s="48"/>
      <c r="N86" s="10"/>
    </row>
    <row r="87" spans="1:14" ht="20.25" customHeight="1" x14ac:dyDescent="0.25">
      <c r="A87" s="56" t="s">
        <v>227</v>
      </c>
      <c r="B87" s="45" t="s">
        <v>228</v>
      </c>
      <c r="C87" s="14">
        <v>4028147.1</v>
      </c>
      <c r="D87" s="46">
        <v>1525179.4</v>
      </c>
      <c r="E87" s="60">
        <f t="shared" si="27"/>
        <v>5553326.5</v>
      </c>
      <c r="F87" s="46">
        <v>803505.59999999963</v>
      </c>
      <c r="G87" s="60">
        <f t="shared" si="28"/>
        <v>6356832.0999999996</v>
      </c>
      <c r="H87" s="46"/>
      <c r="I87" s="60">
        <f t="shared" si="29"/>
        <v>6356832.0999999996</v>
      </c>
      <c r="J87" s="46">
        <v>2350049.9000000004</v>
      </c>
      <c r="K87" s="47">
        <f t="shared" si="36"/>
        <v>8706882</v>
      </c>
      <c r="L87" s="16">
        <f>D87+F87+J87</f>
        <v>4678734.9000000004</v>
      </c>
      <c r="M87" s="48"/>
      <c r="N87" s="10"/>
    </row>
    <row r="88" spans="1:14" s="11" customFormat="1" ht="15.75" customHeight="1" thickBot="1" x14ac:dyDescent="0.3">
      <c r="A88" s="82" t="s">
        <v>229</v>
      </c>
      <c r="B88" s="83"/>
      <c r="C88" s="33">
        <f>SUM(C7+C18+C21+C26+C37+C43+C48+C56+C59+C67+C73+C78+C82+C84)-0.2</f>
        <v>154905164.5</v>
      </c>
      <c r="D88" s="33">
        <f>SUM(D7+D18+D21+D26+D37+D43+D48+D56+D59+D67+D73+D78+D82+D84)</f>
        <v>3619890.0999999987</v>
      </c>
      <c r="E88" s="33">
        <f>SUM(E7+E18+E21+E26+E37+E43+E48+E56+E59+E67+E73+E78+E82+E84)-0.1</f>
        <v>158525054.50000003</v>
      </c>
      <c r="F88" s="33">
        <f t="shared" ref="F88:J88" si="37">SUM(F7+F18+F21+F26+F37+F43+F48+F56+F59+F67+F73+F78+F82+F84)</f>
        <v>4114571.3000000031</v>
      </c>
      <c r="G88" s="33">
        <f>SUM(G7+G18+G21+G26+G37+G43+G48+G56+G59+G67+G73+G78+G82+G84)-0.1</f>
        <v>162639625.90000001</v>
      </c>
      <c r="H88" s="33">
        <f t="shared" si="37"/>
        <v>2105970</v>
      </c>
      <c r="I88" s="33">
        <f>SUM(I7+I18+I21+I26+I37+I43+I48+I56+I59+I67+I73+I78+I82+I84)-0.1</f>
        <v>164745595.90000001</v>
      </c>
      <c r="J88" s="33">
        <f t="shared" si="37"/>
        <v>5129249.0999999959</v>
      </c>
      <c r="K88" s="33">
        <f>SUM(K7+K18+K21+K26+K37+K43+K48+K56+K59+K67+K73+K78+K82+K84)-0.1</f>
        <v>169874845.09999999</v>
      </c>
      <c r="L88" s="63">
        <f>SUM(L7+L18+L21+L26+L37+L43+L48+L56+L59+L67+L73+L78+L82+L84)</f>
        <v>14969680.599999998</v>
      </c>
      <c r="M88" s="48"/>
      <c r="N88" s="10"/>
    </row>
    <row r="89" spans="1:14" ht="15.75" x14ac:dyDescent="0.25">
      <c r="K89" s="28"/>
      <c r="M89" s="48"/>
    </row>
    <row r="90" spans="1:14" x14ac:dyDescent="0.2">
      <c r="K90" s="28"/>
    </row>
    <row r="91" spans="1:14" x14ac:dyDescent="0.2">
      <c r="C91" s="35"/>
      <c r="D91" s="51"/>
      <c r="E91" s="51"/>
      <c r="F91" s="51"/>
      <c r="G91" s="51"/>
      <c r="H91" s="51"/>
      <c r="I91" s="51"/>
      <c r="J91" s="51"/>
      <c r="K91" s="28"/>
      <c r="L91" s="28"/>
      <c r="N91" s="28"/>
    </row>
    <row r="92" spans="1:14" x14ac:dyDescent="0.2">
      <c r="D92" s="51"/>
      <c r="E92" s="51"/>
      <c r="F92" s="51"/>
      <c r="G92" s="51"/>
      <c r="H92" s="51"/>
      <c r="I92" s="51"/>
      <c r="J92" s="51"/>
      <c r="K92" s="28"/>
      <c r="M92" s="52"/>
    </row>
    <row r="93" spans="1:14" x14ac:dyDescent="0.2">
      <c r="D93" s="51"/>
      <c r="E93" s="51"/>
      <c r="F93" s="51"/>
      <c r="G93" s="51"/>
      <c r="H93" s="51"/>
      <c r="I93" s="51"/>
      <c r="J93" s="51"/>
      <c r="K93" s="28"/>
    </row>
    <row r="94" spans="1:14" x14ac:dyDescent="0.2">
      <c r="K94" s="28"/>
    </row>
    <row r="95" spans="1:14" x14ac:dyDescent="0.2">
      <c r="K95" s="28"/>
      <c r="L95" s="28"/>
    </row>
    <row r="96" spans="1:14" x14ac:dyDescent="0.2">
      <c r="K96" s="28"/>
      <c r="L96" s="28"/>
    </row>
    <row r="97" spans="4:11" x14ac:dyDescent="0.2">
      <c r="D97" s="51"/>
      <c r="E97" s="51"/>
      <c r="F97" s="51"/>
      <c r="G97" s="51"/>
      <c r="H97" s="51"/>
      <c r="I97" s="51"/>
      <c r="J97" s="51"/>
      <c r="K97" s="28"/>
    </row>
    <row r="98" spans="4:11" x14ac:dyDescent="0.2">
      <c r="K98" s="28"/>
    </row>
  </sheetData>
  <mergeCells count="11">
    <mergeCell ref="A88:B88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9685039370078741" bottom="0.19685039370078741" header="0" footer="0"/>
  <pageSetup paperSize="9" scale="71" fitToHeight="0" orientation="landscape" r:id="rId1"/>
  <rowBreaks count="2" manualBreakCount="2">
    <brk id="36" max="11" man="1"/>
    <brk id="7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2024-03-12T13:49:54Z</cp:lastPrinted>
  <dcterms:created xsi:type="dcterms:W3CDTF">2021-01-28T12:39:41Z</dcterms:created>
  <dcterms:modified xsi:type="dcterms:W3CDTF">2024-03-12T13:49:59Z</dcterms:modified>
</cp:coreProperties>
</file>