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45" yWindow="1485" windowWidth="13380" windowHeight="12465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'!$A$1:$J$42</definedName>
    <definedName name="_xlnm.Print_Area" localSheetId="1">РАСХОДЫ!$A$1:$J$88</definedName>
  </definedNames>
  <calcPr calcId="144525"/>
</workbook>
</file>

<file path=xl/calcChain.xml><?xml version="1.0" encoding="utf-8"?>
<calcChain xmlns="http://schemas.openxmlformats.org/spreadsheetml/2006/main">
  <c r="J71" i="2" l="1"/>
  <c r="J50" i="2"/>
  <c r="J49" i="2"/>
  <c r="J24" i="2"/>
  <c r="I86" i="2"/>
  <c r="I87" i="2"/>
  <c r="I85" i="2"/>
  <c r="I83" i="2"/>
  <c r="I80" i="2"/>
  <c r="I81" i="2"/>
  <c r="I79" i="2"/>
  <c r="I75" i="2"/>
  <c r="I76" i="2"/>
  <c r="I77" i="2"/>
  <c r="I74" i="2"/>
  <c r="I72" i="2"/>
  <c r="I69" i="2"/>
  <c r="I70" i="2"/>
  <c r="I71" i="2"/>
  <c r="I68" i="2"/>
  <c r="I61" i="2"/>
  <c r="I62" i="2"/>
  <c r="I63" i="2"/>
  <c r="I64" i="2"/>
  <c r="I65" i="2"/>
  <c r="I66" i="2"/>
  <c r="I60" i="2"/>
  <c r="I58" i="2"/>
  <c r="I57" i="2"/>
  <c r="I50" i="2"/>
  <c r="I51" i="2"/>
  <c r="I52" i="2"/>
  <c r="I53" i="2"/>
  <c r="I54" i="2"/>
  <c r="I55" i="2"/>
  <c r="I49" i="2"/>
  <c r="I45" i="2"/>
  <c r="I46" i="2"/>
  <c r="I47" i="2"/>
  <c r="I39" i="2"/>
  <c r="I40" i="2"/>
  <c r="I42" i="2"/>
  <c r="I38" i="2"/>
  <c r="I28" i="2"/>
  <c r="I29" i="2"/>
  <c r="I30" i="2"/>
  <c r="I31" i="2"/>
  <c r="I32" i="2"/>
  <c r="I33" i="2"/>
  <c r="I34" i="2"/>
  <c r="I35" i="2"/>
  <c r="I36" i="2"/>
  <c r="I27" i="2"/>
  <c r="I23" i="2"/>
  <c r="I24" i="2"/>
  <c r="I25" i="2"/>
  <c r="I22" i="2"/>
  <c r="I20" i="2"/>
  <c r="I19" i="2"/>
  <c r="I9" i="2"/>
  <c r="I10" i="2"/>
  <c r="I11" i="2"/>
  <c r="I12" i="2"/>
  <c r="I13" i="2"/>
  <c r="I15" i="2"/>
  <c r="I16" i="2"/>
  <c r="I17" i="2"/>
  <c r="I8" i="2"/>
  <c r="G88" i="2"/>
  <c r="G84" i="2"/>
  <c r="G82" i="2"/>
  <c r="G78" i="2"/>
  <c r="G73" i="2"/>
  <c r="G67" i="2"/>
  <c r="H67" i="2"/>
  <c r="G59" i="2"/>
  <c r="G56" i="2"/>
  <c r="G48" i="2"/>
  <c r="H48" i="2"/>
  <c r="G43" i="2"/>
  <c r="G37" i="2"/>
  <c r="G26" i="2"/>
  <c r="G21" i="2"/>
  <c r="H21" i="2"/>
  <c r="G18" i="2"/>
  <c r="G7" i="2"/>
  <c r="G9" i="2"/>
  <c r="G10" i="2"/>
  <c r="G11" i="2"/>
  <c r="G12" i="2"/>
  <c r="G13" i="2"/>
  <c r="G14" i="2"/>
  <c r="G15" i="2"/>
  <c r="G16" i="2"/>
  <c r="G17" i="2"/>
  <c r="G19" i="2"/>
  <c r="G20" i="2"/>
  <c r="G22" i="2"/>
  <c r="G23" i="2"/>
  <c r="G24" i="2"/>
  <c r="G25" i="2"/>
  <c r="G27" i="2"/>
  <c r="G28" i="2"/>
  <c r="G29" i="2"/>
  <c r="G30" i="2"/>
  <c r="G31" i="2"/>
  <c r="G32" i="2"/>
  <c r="G33" i="2"/>
  <c r="G34" i="2"/>
  <c r="G35" i="2"/>
  <c r="G36" i="2"/>
  <c r="G38" i="2"/>
  <c r="G39" i="2"/>
  <c r="G40" i="2"/>
  <c r="G42" i="2"/>
  <c r="G45" i="2"/>
  <c r="G46" i="2"/>
  <c r="G47" i="2"/>
  <c r="G49" i="2"/>
  <c r="G50" i="2"/>
  <c r="G51" i="2"/>
  <c r="G52" i="2"/>
  <c r="G53" i="2"/>
  <c r="G54" i="2"/>
  <c r="G55" i="2"/>
  <c r="G57" i="2"/>
  <c r="G58" i="2"/>
  <c r="G60" i="2"/>
  <c r="G61" i="2"/>
  <c r="G62" i="2"/>
  <c r="G63" i="2"/>
  <c r="G64" i="2"/>
  <c r="G65" i="2"/>
  <c r="G66" i="2"/>
  <c r="G68" i="2"/>
  <c r="G69" i="2"/>
  <c r="G70" i="2"/>
  <c r="G71" i="2"/>
  <c r="G72" i="2"/>
  <c r="G74" i="2"/>
  <c r="G75" i="2"/>
  <c r="G76" i="2"/>
  <c r="G77" i="2"/>
  <c r="G79" i="2"/>
  <c r="G80" i="2"/>
  <c r="G81" i="2"/>
  <c r="G83" i="2"/>
  <c r="G85" i="2"/>
  <c r="G86" i="2"/>
  <c r="G87" i="2"/>
  <c r="G8" i="2"/>
  <c r="J26" i="1"/>
  <c r="J9" i="1"/>
  <c r="H8" i="1"/>
  <c r="I9" i="1"/>
  <c r="I34" i="1"/>
  <c r="I35" i="1"/>
  <c r="I36" i="1"/>
  <c r="I38" i="1"/>
  <c r="I33" i="1"/>
  <c r="I24" i="1"/>
  <c r="I25" i="1"/>
  <c r="I26" i="1"/>
  <c r="I27" i="1"/>
  <c r="I28" i="1"/>
  <c r="I29" i="1"/>
  <c r="I30" i="1"/>
  <c r="I22" i="1"/>
  <c r="I21" i="1"/>
  <c r="I20" i="1"/>
  <c r="I18" i="1"/>
  <c r="I17" i="1"/>
  <c r="I15" i="1"/>
  <c r="I14" i="1"/>
  <c r="I12" i="1"/>
  <c r="I10" i="1"/>
  <c r="H42" i="1"/>
  <c r="G34" i="1"/>
  <c r="G35" i="1"/>
  <c r="G36" i="1"/>
  <c r="G32" i="1" s="1"/>
  <c r="G31" i="1" s="1"/>
  <c r="G38" i="1"/>
  <c r="G33" i="1"/>
  <c r="G24" i="1"/>
  <c r="G25" i="1"/>
  <c r="G26" i="1"/>
  <c r="G27" i="1"/>
  <c r="G28" i="1"/>
  <c r="G29" i="1"/>
  <c r="G30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H7" i="1"/>
  <c r="H88" i="2" l="1"/>
  <c r="G7" i="1"/>
  <c r="G42" i="1" s="1"/>
  <c r="J26" i="2"/>
  <c r="I78" i="2"/>
  <c r="I82" i="2"/>
  <c r="I84" i="2"/>
  <c r="J87" i="2"/>
  <c r="I73" i="2"/>
  <c r="J76" i="2"/>
  <c r="J75" i="2"/>
  <c r="J74" i="2"/>
  <c r="I67" i="2"/>
  <c r="J72" i="2"/>
  <c r="J70" i="2"/>
  <c r="J69" i="2"/>
  <c r="I59" i="2"/>
  <c r="J66" i="2"/>
  <c r="J65" i="2"/>
  <c r="J64" i="2"/>
  <c r="J63" i="2"/>
  <c r="J62" i="2"/>
  <c r="J61" i="2"/>
  <c r="J60" i="2"/>
  <c r="I56" i="2"/>
  <c r="J57" i="2"/>
  <c r="J55" i="2"/>
  <c r="J54" i="2"/>
  <c r="J53" i="2"/>
  <c r="J52" i="2"/>
  <c r="J51" i="2"/>
  <c r="J45" i="2"/>
  <c r="I37" i="2"/>
  <c r="J39" i="2"/>
  <c r="J38" i="2"/>
  <c r="I7" i="2"/>
  <c r="I18" i="2"/>
  <c r="I21" i="2"/>
  <c r="I26" i="2"/>
  <c r="J36" i="2"/>
  <c r="J33" i="2"/>
  <c r="J32" i="2"/>
  <c r="J31" i="2"/>
  <c r="J29" i="2"/>
  <c r="J17" i="2"/>
  <c r="J15" i="2"/>
  <c r="J12" i="2"/>
  <c r="J11" i="2"/>
  <c r="I48" i="2" l="1"/>
  <c r="I43" i="2"/>
  <c r="E84" i="2"/>
  <c r="F84" i="2"/>
  <c r="E82" i="2"/>
  <c r="E78" i="2"/>
  <c r="E73" i="2"/>
  <c r="F73" i="2"/>
  <c r="E67" i="2"/>
  <c r="F67" i="2"/>
  <c r="E59" i="2"/>
  <c r="F59" i="2"/>
  <c r="E56" i="2"/>
  <c r="F56" i="2"/>
  <c r="E48" i="2"/>
  <c r="F48" i="2"/>
  <c r="E43" i="2"/>
  <c r="F43" i="2"/>
  <c r="E37" i="2"/>
  <c r="F37" i="2"/>
  <c r="E26" i="2"/>
  <c r="F26" i="2"/>
  <c r="E21" i="2"/>
  <c r="E18" i="2"/>
  <c r="F7" i="2"/>
  <c r="E7" i="2"/>
  <c r="E9" i="2"/>
  <c r="E10" i="2"/>
  <c r="E11" i="2"/>
  <c r="E12" i="2"/>
  <c r="E13" i="2"/>
  <c r="E15" i="2"/>
  <c r="E16" i="2"/>
  <c r="E17" i="2"/>
  <c r="E19" i="2"/>
  <c r="E20" i="2"/>
  <c r="E22" i="2"/>
  <c r="E23" i="2"/>
  <c r="E24" i="2"/>
  <c r="E25" i="2"/>
  <c r="E27" i="2"/>
  <c r="E28" i="2"/>
  <c r="E29" i="2"/>
  <c r="E30" i="2"/>
  <c r="E31" i="2"/>
  <c r="E32" i="2"/>
  <c r="E33" i="2"/>
  <c r="E34" i="2"/>
  <c r="E35" i="2"/>
  <c r="E36" i="2"/>
  <c r="E38" i="2"/>
  <c r="E39" i="2"/>
  <c r="E40" i="2"/>
  <c r="E42" i="2"/>
  <c r="E45" i="2"/>
  <c r="E46" i="2"/>
  <c r="E47" i="2"/>
  <c r="E49" i="2"/>
  <c r="E50" i="2"/>
  <c r="E51" i="2"/>
  <c r="E52" i="2"/>
  <c r="E53" i="2"/>
  <c r="E54" i="2"/>
  <c r="E55" i="2"/>
  <c r="E57" i="2"/>
  <c r="E58" i="2"/>
  <c r="E60" i="2"/>
  <c r="E61" i="2"/>
  <c r="E62" i="2"/>
  <c r="E63" i="2"/>
  <c r="E64" i="2"/>
  <c r="E65" i="2"/>
  <c r="E66" i="2"/>
  <c r="E68" i="2"/>
  <c r="E69" i="2"/>
  <c r="E70" i="2"/>
  <c r="E71" i="2"/>
  <c r="E72" i="2"/>
  <c r="E74" i="2"/>
  <c r="E75" i="2"/>
  <c r="E76" i="2"/>
  <c r="E77" i="2"/>
  <c r="E79" i="2"/>
  <c r="E80" i="2"/>
  <c r="E81" i="2"/>
  <c r="E83" i="2"/>
  <c r="E85" i="2"/>
  <c r="E86" i="2"/>
  <c r="E87" i="2"/>
  <c r="D7" i="2"/>
  <c r="D21" i="2"/>
  <c r="D26" i="2"/>
  <c r="E8" i="2"/>
  <c r="J24" i="1"/>
  <c r="F88" i="2" l="1"/>
  <c r="E88" i="2"/>
  <c r="E7" i="1"/>
  <c r="F7" i="1"/>
  <c r="F42" i="1" s="1"/>
  <c r="E31" i="1"/>
  <c r="E34" i="1"/>
  <c r="E35" i="1"/>
  <c r="E36" i="1"/>
  <c r="E32" i="1"/>
  <c r="E38" i="1"/>
  <c r="E33" i="1"/>
  <c r="D32" i="1"/>
  <c r="E24" i="1"/>
  <c r="E25" i="1"/>
  <c r="E26" i="1"/>
  <c r="E27" i="1"/>
  <c r="E28" i="1"/>
  <c r="E29" i="1"/>
  <c r="E30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42" i="1" l="1"/>
  <c r="J81" i="2"/>
  <c r="D78" i="2"/>
  <c r="J77" i="2"/>
  <c r="J59" i="2"/>
  <c r="J58" i="2"/>
  <c r="J48" i="2"/>
  <c r="J47" i="2"/>
  <c r="J42" i="2"/>
  <c r="J34" i="2"/>
  <c r="J27" i="2"/>
  <c r="J21" i="2"/>
  <c r="J7" i="2"/>
  <c r="J13" i="2"/>
  <c r="J10" i="2"/>
  <c r="J9" i="2"/>
  <c r="J8" i="2"/>
  <c r="C67" i="2"/>
  <c r="C37" i="2"/>
  <c r="C26" i="2"/>
  <c r="C7" i="2"/>
  <c r="C18" i="2"/>
  <c r="J32" i="1" l="1"/>
  <c r="J38" i="1"/>
  <c r="J36" i="1"/>
  <c r="J29" i="1"/>
  <c r="J22" i="1"/>
  <c r="I16" i="1"/>
  <c r="C16" i="1"/>
  <c r="J37" i="2" l="1"/>
  <c r="J73" i="2"/>
  <c r="I19" i="1" l="1"/>
  <c r="I32" i="1" l="1"/>
  <c r="I31" i="1" s="1"/>
  <c r="J8" i="1"/>
  <c r="J7" i="1" s="1"/>
  <c r="I11" i="1" l="1"/>
  <c r="I13" i="1"/>
  <c r="J67" i="2" l="1"/>
  <c r="J78" i="2"/>
  <c r="J84" i="2"/>
  <c r="J43" i="2" l="1"/>
  <c r="D43" i="2" l="1"/>
  <c r="D67" i="2" l="1"/>
  <c r="J56" i="2"/>
  <c r="J88" i="2" s="1"/>
  <c r="D73" i="2"/>
  <c r="D56" i="2"/>
  <c r="D37" i="2"/>
  <c r="D8" i="1"/>
  <c r="D7" i="1" s="1"/>
  <c r="D84" i="2" l="1"/>
  <c r="D48" i="2"/>
  <c r="J31" i="1" l="1"/>
  <c r="C84" i="2" l="1"/>
  <c r="C82" i="2"/>
  <c r="C78" i="2"/>
  <c r="C73" i="2"/>
  <c r="D59" i="2"/>
  <c r="C59" i="2"/>
  <c r="C56" i="2"/>
  <c r="C48" i="2"/>
  <c r="C43" i="2"/>
  <c r="C21" i="2"/>
  <c r="J42" i="1"/>
  <c r="D31" i="1"/>
  <c r="D42" i="1" s="1"/>
  <c r="C32" i="1"/>
  <c r="C31" i="1" s="1"/>
  <c r="C19" i="1"/>
  <c r="C13" i="1"/>
  <c r="C11" i="1"/>
  <c r="C8" i="1"/>
  <c r="I88" i="2" l="1"/>
  <c r="C88" i="2"/>
  <c r="C7" i="1"/>
  <c r="C42" i="1" s="1"/>
  <c r="D88" i="2"/>
  <c r="I8" i="1" l="1"/>
  <c r="I7" i="1" s="1"/>
  <c r="I42" i="1" l="1"/>
</calcChain>
</file>

<file path=xl/sharedStrings.xml><?xml version="1.0" encoding="utf-8"?>
<sst xmlns="http://schemas.openxmlformats.org/spreadsheetml/2006/main" count="266" uniqueCount="250">
  <si>
    <t>тыс. рублей</t>
  </si>
  <si>
    <t>Код бюджетной 
классификации</t>
  </si>
  <si>
    <t>Наименование показателя</t>
  </si>
  <si>
    <t>Итого внесенных изменений</t>
  </si>
  <si>
    <t>внесенные изменения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</si>
  <si>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</si>
  <si>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</si>
  <si>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</si>
  <si>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</si>
  <si>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</si>
  <si>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</si>
  <si>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</si>
  <si>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</si>
  <si>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</si>
  <si>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</si>
  <si>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</si>
  <si>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</si>
  <si>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</si>
  <si>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</si>
  <si>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</si>
  <si>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</si>
  <si>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</si>
  <si>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</si>
  <si>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</si>
  <si>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</si>
  <si>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1 06 02000 02 0000 110</t>
  </si>
  <si>
    <t>Налог на имущество организаций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</si>
  <si>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</si>
  <si>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</si>
  <si>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</si>
  <si>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</si>
  <si>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</si>
  <si>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</si>
  <si>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</si>
  <si>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</si>
  <si>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</si>
  <si>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</si>
  <si>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</si>
  <si>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</si>
  <si>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</si>
  <si>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</si>
  <si>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</si>
  <si>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</si>
  <si>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</si>
  <si>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</si>
  <si>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</si>
  <si>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</si>
  <si>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</si>
  <si>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</si>
  <si>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</si>
  <si>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</si>
  <si>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</si>
  <si>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</si>
  <si>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</si>
  <si>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</si>
  <si>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</si>
  <si>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</si>
  <si>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</si>
  <si>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</si>
  <si>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</si>
  <si>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</si>
  <si>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</si>
  <si>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</si>
  <si>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</si>
  <si>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</si>
  <si>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</si>
  <si>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</si>
  <si>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</si>
  <si>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</si>
  <si>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</si>
  <si>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</si>
  <si>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</si>
  <si>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 xml:space="preserve">Код бюджетной классификации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</si>
  <si>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</si>
  <si>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</si>
  <si>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</si>
  <si>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</si>
  <si>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</si>
  <si>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</si>
  <si>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</si>
  <si>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</si>
  <si>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</si>
  <si>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</si>
  <si>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</si>
  <si>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</si>
  <si>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</si>
  <si>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</si>
  <si>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</si>
  <si>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</si>
  <si>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</si>
  <si>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</si>
  <si>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</si>
  <si>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</si>
  <si>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</si>
  <si>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</si>
  <si>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</si>
  <si>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</si>
  <si>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</si>
  <si>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</si>
  <si>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</si>
  <si>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</si>
  <si>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</si>
  <si>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</si>
  <si>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</si>
  <si>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0310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</si>
  <si>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</si>
  <si>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</si>
  <si>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</si>
  <si>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</si>
  <si>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</si>
  <si>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</si>
  <si>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</si>
  <si>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</si>
  <si>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</si>
  <si>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</si>
  <si>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</si>
  <si>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</si>
  <si>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</si>
  <si>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</si>
  <si>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</si>
  <si>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</si>
  <si>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</si>
  <si>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</si>
  <si>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</si>
  <si>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</si>
  <si>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</si>
  <si>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</si>
  <si>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</si>
  <si>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</si>
  <si>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</si>
  <si>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</si>
  <si>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</si>
  <si>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</si>
  <si>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</si>
  <si>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</si>
  <si>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</si>
  <si>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</si>
  <si>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</si>
  <si>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</si>
  <si>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</si>
  <si>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</si>
  <si>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</si>
  <si>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</si>
  <si>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</si>
  <si>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</si>
  <si>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</si>
  <si>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</si>
  <si>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</si>
  <si>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</si>
  <si>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</si>
  <si>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</si>
  <si>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</si>
  <si>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</si>
  <si>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</si>
  <si>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</si>
  <si>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</si>
  <si>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</si>
  <si>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</si>
  <si>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</si>
  <si>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</si>
  <si>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</si>
  <si>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</si>
  <si>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</si>
  <si>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</si>
  <si>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</si>
  <si>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</si>
  <si>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</si>
  <si>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</si>
  <si>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</si>
  <si>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</si>
  <si>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</si>
  <si>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</si>
  <si>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</si>
  <si>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</si>
  <si>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</si>
  <si>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</si>
  <si>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</si>
  <si>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</si>
  <si>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</si>
  <si>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</si>
  <si>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</si>
  <si>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</si>
  <si>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</si>
  <si>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</si>
  <si>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</si>
  <si>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</si>
  <si>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</si>
  <si>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</si>
  <si>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</si>
  <si>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</si>
  <si>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</si>
  <si>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</si>
  <si>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</si>
  <si>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</si>
  <si>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</si>
  <si>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</si>
  <si>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</si>
  <si>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</si>
  <si>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</si>
  <si>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</si>
  <si>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</si>
  <si>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</si>
  <si>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</si>
  <si>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</si>
  <si>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</si>
  <si>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</si>
  <si>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</si>
  <si>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</si>
  <si>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</si>
  <si>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</si>
  <si>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</si>
  <si>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</si>
  <si>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</si>
  <si>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</si>
  <si>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</si>
  <si>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</si>
  <si>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</si>
  <si>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</si>
  <si>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</si>
  <si>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</si>
  <si>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</si>
  <si>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</si>
  <si>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</si>
  <si>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</si>
  <si>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</si>
  <si>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</si>
  <si>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</si>
  <si>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</si>
  <si>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</si>
  <si>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</si>
  <si>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</si>
  <si>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</si>
  <si>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2 04 00000 00 0000 000</t>
  </si>
  <si>
    <t>БЕЗВОЗМЕЗДНЫЕ ПОСТУПЛЕНИЯ ОТ НЕГОСУДАРСТВЕННЫХ ОРГАНИЗАЦИЙ</t>
  </si>
  <si>
    <t xml:space="preserve">Сведения о внесенных изменениях в закон о бюджете в части доходов за 2024 год
</t>
  </si>
  <si>
    <t>2 03 00000 00 0000 000</t>
  </si>
  <si>
    <t>Закон Саратовской области «Об областном бюджете на 2024 год и на плановый период 2025 и 2026 годов»                                  (с учетом внесенных изменений)</t>
  </si>
  <si>
    <t>Закон Саратовской области о внесении изменений в закон «Об областном бюджете на 2024 год и на плановый период 2025 и 2026 годов»</t>
  </si>
  <si>
    <t>161-ЗСО от 27.12.2023</t>
  </si>
  <si>
    <t xml:space="preserve"> Закон Саратовской области от 01.12.2023 года № 146-ЗСО «Об областном бюджете на 2024 год и на плановый период 2025 и 2026 годов» (первоначальная редакция) </t>
  </si>
  <si>
    <t>ДОХОДЫ ОТ ОКАЗАНИЯ ПЛАТНЫХ УСЛУГ И КОМПЕНСАЦИИ ЗАТРАТ ГОСУДАРСТВА</t>
  </si>
  <si>
    <t>Закон Саратовской области «Об областном бюджете на 2024 год и на плановый период 2025 и 2026 годов»                       (с учетом внесенных изменений)</t>
  </si>
  <si>
    <t>Сведения о внесенных изменениях в закон о бюджете в части расходов за 2024 год</t>
  </si>
  <si>
    <t>0108</t>
  </si>
  <si>
    <t>Международные отношения и международное сотрудничество</t>
  </si>
  <si>
    <t>0504</t>
  </si>
  <si>
    <t>Прикладные научные исследования в области жилищно-коммунального хозяйства</t>
  </si>
  <si>
    <t>12-ЗСО от 08.02.2024</t>
  </si>
  <si>
    <t>утвержденные значения</t>
  </si>
  <si>
    <t>15-ЗСО от 22.02.2024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</si>
</sst>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3" x14ac:knownFonts="1"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  <font>
      <sz val="12"/>
      <color rgb="FF000000"/>
      <name val="PT Astra Serif"/>
      <family val="1"/>
      <charset val="204"/>
    </font>
    <font>
      <b/>
      <sz val="14"/>
      <name val="PT Astra Serif"/>
      <family val="1"/>
      <charset val="204"/>
    </font>
    <font>
      <sz val="10"/>
      <name val="PT Astra Serif"/>
      <family val="1"/>
      <charset val="204"/>
    </font>
    <font>
      <b/>
      <sz val="10"/>
      <name val="PT Astra Serif"/>
      <family val="1"/>
      <charset val="204"/>
    </font>
    <font>
      <i/>
      <sz val="10"/>
      <name val="PT Astra Serif"/>
      <family val="1"/>
      <charset val="204"/>
    </font>
    <font>
      <sz val="12"/>
      <name val="PT Astra Serif"/>
      <family val="1"/>
      <charset val="204"/>
    </font>
    <font>
      <b/>
      <sz val="12"/>
      <name val="PT Astra Serif"/>
      <family val="1"/>
      <charset val="204"/>
    </font>
    <font>
      <sz val="10"/>
      <color rgb="FFFF0000"/>
      <name val="PT Astra Serif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4" fontId="3" fillId="0" borderId="21">
      <alignment horizontal="right"/>
    </xf>
    <xf numFmtId="0" fontId="4" fillId="0" borderId="12" applyNumberFormat="0">
      <alignment horizontal="right" vertical="top"/>
    </xf>
    <xf numFmtId="0" fontId="1" fillId="0" borderId="0"/>
  </cellStyleXfs>
  <cellXfs count="88">
    <xf numFmtId="0" fontId="0" fillId="0" borderId="0" xfId="0"/>
    <xf numFmtId="0" fontId="5" fillId="0" borderId="0" xfId="0" applyFont="1"/>
    <xf numFmtId="0" fontId="7" fillId="0" borderId="0" xfId="0" applyFont="1"/>
    <xf numFmtId="0" fontId="8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right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/>
    </xf>
    <xf numFmtId="0" fontId="8" fillId="3" borderId="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left" vertical="center" wrapText="1"/>
    </xf>
    <xf numFmtId="164" fontId="8" fillId="3" borderId="10" xfId="0" applyNumberFormat="1" applyFont="1" applyFill="1" applyBorder="1" applyAlignment="1">
      <alignment horizontal="center" vertical="center" wrapText="1" shrinkToFit="1"/>
    </xf>
    <xf numFmtId="165" fontId="7" fillId="4" borderId="0" xfId="0" applyNumberFormat="1" applyFont="1" applyFill="1"/>
    <xf numFmtId="0" fontId="7" fillId="4" borderId="0" xfId="0" applyFont="1" applyFill="1"/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vertical="center" wrapText="1"/>
    </xf>
    <xf numFmtId="164" fontId="7" fillId="2" borderId="12" xfId="0" applyNumberFormat="1" applyFont="1" applyFill="1" applyBorder="1" applyAlignment="1">
      <alignment horizontal="center" vertical="center" wrapText="1" shrinkToFit="1"/>
    </xf>
    <xf numFmtId="164" fontId="7" fillId="5" borderId="12" xfId="0" applyNumberFormat="1" applyFont="1" applyFill="1" applyBorder="1" applyAlignment="1">
      <alignment horizontal="center" vertical="center" wrapText="1" shrinkToFit="1"/>
    </xf>
    <xf numFmtId="164" fontId="7" fillId="6" borderId="13" xfId="0" applyNumberFormat="1" applyFont="1" applyFill="1" applyBorder="1" applyAlignment="1">
      <alignment horizontal="center" vertical="center" wrapText="1" shrinkToFit="1"/>
    </xf>
    <xf numFmtId="0" fontId="9" fillId="2" borderId="12" xfId="0" applyFont="1" applyFill="1" applyBorder="1" applyAlignment="1">
      <alignment vertical="center" wrapText="1"/>
    </xf>
    <xf numFmtId="164" fontId="9" fillId="2" borderId="12" xfId="0" applyNumberFormat="1" applyFont="1" applyFill="1" applyBorder="1" applyAlignment="1">
      <alignment horizontal="center" vertical="center" wrapText="1" shrinkToFit="1"/>
    </xf>
    <xf numFmtId="164" fontId="9" fillId="5" borderId="12" xfId="0" applyNumberFormat="1" applyFont="1" applyFill="1" applyBorder="1" applyAlignment="1">
      <alignment horizontal="center" vertical="center" wrapText="1" shrinkToFit="1"/>
    </xf>
    <xf numFmtId="0" fontId="10" fillId="0" borderId="0" xfId="0" applyFont="1"/>
    <xf numFmtId="0" fontId="5" fillId="0" borderId="0" xfId="0" applyFont="1" applyAlignment="1">
      <alignment horizontal="right" vertical="center" wrapText="1"/>
    </xf>
    <xf numFmtId="0" fontId="7" fillId="2" borderId="12" xfId="0" applyFont="1" applyFill="1" applyBorder="1" applyAlignment="1">
      <alignment horizontal="left" vertical="top" wrapText="1"/>
    </xf>
    <xf numFmtId="0" fontId="7" fillId="2" borderId="11" xfId="0" applyFont="1" applyFill="1" applyBorder="1" applyAlignment="1">
      <alignment horizontal="center" vertical="center" wrapText="1"/>
    </xf>
    <xf numFmtId="164" fontId="9" fillId="6" borderId="13" xfId="0" applyNumberFormat="1" applyFont="1" applyFill="1" applyBorder="1" applyAlignment="1">
      <alignment horizontal="center" vertical="center" wrapText="1" shrinkToFit="1"/>
    </xf>
    <xf numFmtId="0" fontId="8" fillId="3" borderId="11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left" vertical="center" wrapText="1"/>
    </xf>
    <xf numFmtId="164" fontId="8" fillId="3" borderId="12" xfId="0" applyNumberFormat="1" applyFont="1" applyFill="1" applyBorder="1" applyAlignment="1">
      <alignment horizontal="center" vertical="center" wrapText="1" shrinkToFit="1"/>
    </xf>
    <xf numFmtId="0" fontId="10" fillId="0" borderId="0" xfId="0" applyFont="1" applyAlignment="1">
      <alignment horizontal="right" vertical="center" wrapText="1"/>
    </xf>
    <xf numFmtId="165" fontId="7" fillId="0" borderId="0" xfId="0" applyNumberFormat="1" applyFont="1"/>
    <xf numFmtId="0" fontId="7" fillId="2" borderId="14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vertical="center" wrapText="1"/>
    </xf>
    <xf numFmtId="164" fontId="7" fillId="2" borderId="15" xfId="0" applyNumberFormat="1" applyFont="1" applyFill="1" applyBorder="1" applyAlignment="1">
      <alignment horizontal="center" vertical="center" wrapText="1" shrinkToFit="1"/>
    </xf>
    <xf numFmtId="164" fontId="7" fillId="5" borderId="15" xfId="0" applyNumberFormat="1" applyFont="1" applyFill="1" applyBorder="1" applyAlignment="1">
      <alignment horizontal="center" vertical="center" wrapText="1" shrinkToFit="1"/>
    </xf>
    <xf numFmtId="164" fontId="8" fillId="3" borderId="17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/>
    <xf numFmtId="164" fontId="7" fillId="2" borderId="0" xfId="0" applyNumberFormat="1" applyFont="1" applyFill="1" applyAlignment="1"/>
    <xf numFmtId="164" fontId="8" fillId="0" borderId="0" xfId="0" applyNumberFormat="1" applyFont="1"/>
    <xf numFmtId="164" fontId="7" fillId="0" borderId="0" xfId="0" applyNumberFormat="1" applyFont="1"/>
    <xf numFmtId="164" fontId="7" fillId="2" borderId="0" xfId="0" applyNumberFormat="1" applyFont="1" applyFill="1" applyBorder="1" applyAlignment="1"/>
    <xf numFmtId="165" fontId="7" fillId="0" borderId="0" xfId="0" applyNumberFormat="1" applyFont="1" applyBorder="1"/>
    <xf numFmtId="164" fontId="8" fillId="3" borderId="0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Border="1" applyAlignment="1"/>
    <xf numFmtId="0" fontId="7" fillId="0" borderId="0" xfId="0" applyFont="1" applyBorder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7" fillId="2" borderId="12" xfId="0" applyFont="1" applyFill="1" applyBorder="1" applyAlignment="1">
      <alignment horizontal="left" vertical="center" wrapText="1"/>
    </xf>
    <xf numFmtId="164" fontId="7" fillId="5" borderId="18" xfId="0" applyNumberFormat="1" applyFont="1" applyFill="1" applyBorder="1" applyAlignment="1">
      <alignment horizontal="center" vertical="center" wrapText="1" shrinkToFit="1"/>
    </xf>
    <xf numFmtId="164" fontId="7" fillId="2" borderId="18" xfId="0" applyNumberFormat="1" applyFont="1" applyFill="1" applyBorder="1" applyAlignment="1">
      <alignment horizontal="center" vertical="center" wrapText="1" shrinkToFit="1"/>
    </xf>
    <xf numFmtId="165" fontId="11" fillId="0" borderId="0" xfId="0" applyNumberFormat="1" applyFont="1" applyAlignment="1">
      <alignment horizontal="left"/>
    </xf>
    <xf numFmtId="166" fontId="7" fillId="0" borderId="12" xfId="1" applyNumberFormat="1" applyFont="1" applyFill="1" applyBorder="1" applyAlignment="1" applyProtection="1">
      <alignment wrapText="1"/>
      <protection hidden="1"/>
    </xf>
    <xf numFmtId="167" fontId="7" fillId="2" borderId="12" xfId="0" applyNumberFormat="1" applyFont="1" applyFill="1" applyBorder="1" applyAlignment="1">
      <alignment horizontal="center" vertical="center" wrapText="1" shrinkToFit="1"/>
    </xf>
    <xf numFmtId="165" fontId="7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left"/>
    </xf>
    <xf numFmtId="164" fontId="12" fillId="6" borderId="13" xfId="0" applyNumberFormat="1" applyFont="1" applyFill="1" applyBorder="1" applyAlignment="1">
      <alignment horizontal="center" vertical="center" wrapText="1" shrinkToFit="1"/>
    </xf>
    <xf numFmtId="164" fontId="12" fillId="5" borderId="18" xfId="0" applyNumberFormat="1" applyFont="1" applyFill="1" applyBorder="1" applyAlignment="1">
      <alignment horizontal="center" vertical="center" wrapText="1" shrinkToFit="1"/>
    </xf>
    <xf numFmtId="49" fontId="8" fillId="3" borderId="9" xfId="0" applyNumberFormat="1" applyFont="1" applyFill="1" applyBorder="1" applyAlignment="1">
      <alignment horizontal="center" vertical="center" wrapText="1" shrinkToFit="1"/>
    </xf>
    <xf numFmtId="49" fontId="7" fillId="2" borderId="11" xfId="0" applyNumberFormat="1" applyFont="1" applyFill="1" applyBorder="1" applyAlignment="1">
      <alignment horizontal="center" vertical="center" shrinkToFit="1"/>
    </xf>
    <xf numFmtId="49" fontId="8" fillId="3" borderId="11" xfId="0" applyNumberFormat="1" applyFont="1" applyFill="1" applyBorder="1" applyAlignment="1">
      <alignment horizontal="center" vertical="center" shrinkToFit="1"/>
    </xf>
    <xf numFmtId="164" fontId="7" fillId="0" borderId="12" xfId="0" applyNumberFormat="1" applyFont="1" applyFill="1" applyBorder="1" applyAlignment="1">
      <alignment horizontal="center" vertical="center" wrapText="1" shrinkToFit="1"/>
    </xf>
    <xf numFmtId="164" fontId="9" fillId="0" borderId="12" xfId="0" applyNumberFormat="1" applyFont="1" applyFill="1" applyBorder="1" applyAlignment="1">
      <alignment horizontal="center" vertical="center" wrapText="1" shrinkToFit="1"/>
    </xf>
    <xf numFmtId="164" fontId="7" fillId="0" borderId="18" xfId="0" applyNumberFormat="1" applyFont="1" applyFill="1" applyBorder="1" applyAlignment="1">
      <alignment horizontal="center" vertical="center" wrapText="1" shrinkToFit="1"/>
    </xf>
    <xf numFmtId="164" fontId="8" fillId="3" borderId="28" xfId="0" applyNumberFormat="1" applyFont="1" applyFill="1" applyBorder="1" applyAlignment="1">
      <alignment horizontal="center" vertical="center" wrapText="1" shrinkToFit="1"/>
    </xf>
    <xf numFmtId="164" fontId="8" fillId="3" borderId="13" xfId="0" applyNumberFormat="1" applyFont="1" applyFill="1" applyBorder="1" applyAlignment="1">
      <alignment horizontal="center" vertical="center" wrapText="1" shrinkToFit="1"/>
    </xf>
    <xf numFmtId="164" fontId="8" fillId="3" borderId="29" xfId="0" applyNumberFormat="1" applyFont="1" applyFill="1" applyBorder="1" applyAlignment="1">
      <alignment horizontal="center" vertical="center" wrapText="1" shrinkToFit="1"/>
    </xf>
    <xf numFmtId="0" fontId="8" fillId="0" borderId="22" xfId="0" applyFont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7" fillId="0" borderId="7" xfId="0" applyFont="1" applyBorder="1" applyAlignment="1"/>
    <xf numFmtId="0" fontId="8" fillId="2" borderId="24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</cellXfs>
  <cellStyles count="5">
    <cellStyle name="xl60" xfId="2"/>
    <cellStyle name="Данные (только для чтения)" xfId="3"/>
    <cellStyle name="Обычный" xfId="0" builtinId="0"/>
    <cellStyle name="Обычный 2" xfId="1"/>
    <cellStyle name="Обычн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5"/>
  <sheetViews>
    <sheetView tabSelected="1" view="pageBreakPreview" zoomScale="85" zoomScaleNormal="44" zoomScaleSheetLayoutView="85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L21" sqref="L21"/>
    </sheetView>
  </sheetViews>
  <sheetFormatPr defaultRowHeight="12.75" x14ac:dyDescent="0.2"/>
  <cols>
    <col min="1" max="1" width="23.83203125" style="2" customWidth="1"/>
    <col min="2" max="2" width="52.6640625" style="35" customWidth="1"/>
    <col min="3" max="3" width="29.5" style="35" customWidth="1"/>
    <col min="4" max="4" width="18.33203125" style="2" customWidth="1"/>
    <col min="5" max="5" width="17.5" style="2" customWidth="1"/>
    <col min="6" max="8" width="18.5" style="2" customWidth="1"/>
    <col min="9" max="9" width="23.5" style="2" customWidth="1"/>
    <col min="10" max="10" width="14" style="2" customWidth="1"/>
    <col min="11" max="11" width="18" style="2" customWidth="1"/>
    <col min="12" max="12" width="16.5" style="2" customWidth="1"/>
    <col min="13" max="13" width="13.1640625" style="2" customWidth="1"/>
    <col min="14" max="14" width="15.83203125" style="2" bestFit="1" customWidth="1"/>
    <col min="15" max="15" width="16" style="2" bestFit="1" customWidth="1"/>
    <col min="16" max="16384" width="9.33203125" style="2"/>
  </cols>
  <sheetData>
    <row r="1" spans="1:11" ht="20.25" customHeight="1" x14ac:dyDescent="0.2">
      <c r="A1" s="68" t="s">
        <v>234</v>
      </c>
      <c r="B1" s="68"/>
      <c r="C1" s="68"/>
      <c r="D1" s="68"/>
      <c r="E1" s="68"/>
      <c r="F1" s="68"/>
      <c r="G1" s="68"/>
      <c r="H1" s="68"/>
      <c r="I1" s="68"/>
      <c r="J1" s="68"/>
    </row>
    <row r="2" spans="1:11" ht="14.25" customHeight="1" thickBot="1" x14ac:dyDescent="0.25">
      <c r="B2" s="3"/>
      <c r="C2" s="3"/>
      <c r="J2" s="4" t="s">
        <v>0</v>
      </c>
    </row>
    <row r="3" spans="1:11" ht="53.25" customHeight="1" thickBot="1" x14ac:dyDescent="0.25">
      <c r="A3" s="69" t="s">
        <v>1</v>
      </c>
      <c r="B3" s="69" t="s">
        <v>2</v>
      </c>
      <c r="C3" s="72" t="s">
        <v>239</v>
      </c>
      <c r="D3" s="77" t="s">
        <v>237</v>
      </c>
      <c r="E3" s="78"/>
      <c r="F3" s="78"/>
      <c r="G3" s="78"/>
      <c r="H3" s="79"/>
      <c r="I3" s="74" t="s">
        <v>236</v>
      </c>
      <c r="J3" s="69" t="s">
        <v>3</v>
      </c>
    </row>
    <row r="4" spans="1:11" ht="28.5" customHeight="1" thickBot="1" x14ac:dyDescent="0.25">
      <c r="A4" s="70"/>
      <c r="B4" s="70"/>
      <c r="C4" s="70"/>
      <c r="D4" s="80" t="s">
        <v>238</v>
      </c>
      <c r="E4" s="81"/>
      <c r="F4" s="86" t="s">
        <v>247</v>
      </c>
      <c r="G4" s="87"/>
      <c r="H4" s="65" t="s">
        <v>249</v>
      </c>
      <c r="I4" s="75"/>
      <c r="J4" s="70"/>
    </row>
    <row r="5" spans="1:11" ht="27.75" customHeight="1" thickBot="1" x14ac:dyDescent="0.25">
      <c r="A5" s="71"/>
      <c r="B5" s="71"/>
      <c r="C5" s="73"/>
      <c r="D5" s="5" t="s">
        <v>4</v>
      </c>
      <c r="E5" s="5" t="s">
        <v>248</v>
      </c>
      <c r="F5" s="5" t="s">
        <v>4</v>
      </c>
      <c r="G5" s="5" t="s">
        <v>248</v>
      </c>
      <c r="H5" s="5" t="s">
        <v>4</v>
      </c>
      <c r="I5" s="76"/>
      <c r="J5" s="73"/>
    </row>
    <row r="6" spans="1:11" ht="13.5" thickBot="1" x14ac:dyDescent="0.25">
      <c r="A6" s="5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</row>
    <row r="7" spans="1:11" s="11" customFormat="1" ht="18" customHeight="1" x14ac:dyDescent="0.2">
      <c r="A7" s="7" t="s">
        <v>5</v>
      </c>
      <c r="B7" s="8" t="s">
        <v>6</v>
      </c>
      <c r="C7" s="9">
        <f>SUM(C8,C11,C13,C16,C19,C22,C23,C24,C25,C26,C27,C28,C29,C30)</f>
        <v>108790487.10000001</v>
      </c>
      <c r="D7" s="9">
        <f>SUM(D8,D11,D13,D16,D19,D22,D23,D24,D25,D26,D27,D28,D29,D30)</f>
        <v>1453554.6000000015</v>
      </c>
      <c r="E7" s="9">
        <f t="shared" ref="E7:H7" si="0">SUM(E8,E11,E13,E16,E19,E22,E23,E24,E25,E26,E27,E28,E29,E30)</f>
        <v>110244041.7</v>
      </c>
      <c r="F7" s="9">
        <f t="shared" si="0"/>
        <v>123253</v>
      </c>
      <c r="G7" s="9">
        <f t="shared" si="0"/>
        <v>110367294.7</v>
      </c>
      <c r="H7" s="9">
        <f t="shared" si="0"/>
        <v>2099999.9999999972</v>
      </c>
      <c r="I7" s="9">
        <f>SUM(I8,I11,I13,I16,I19,I22,I23,I24,I25,I26,I27,I28,I29,I30)</f>
        <v>112467294.69999999</v>
      </c>
      <c r="J7" s="62">
        <f>SUM(J8,J11,J13,J16,J19,J22,J23,J24,J25,J26,J27,J28,J29,J30)</f>
        <v>3676807.5999999987</v>
      </c>
      <c r="K7" s="10"/>
    </row>
    <row r="8" spans="1:11" s="11" customFormat="1" ht="15.75" customHeight="1" x14ac:dyDescent="0.2">
      <c r="A8" s="12" t="s">
        <v>7</v>
      </c>
      <c r="B8" s="13" t="s">
        <v>8</v>
      </c>
      <c r="C8" s="14">
        <f>C9+C10</f>
        <v>71492781.700000003</v>
      </c>
      <c r="D8" s="15">
        <f>D9+D10</f>
        <v>1139962.6000000015</v>
      </c>
      <c r="E8" s="59">
        <f>E9+E10</f>
        <v>72632744.300000012</v>
      </c>
      <c r="F8" s="15"/>
      <c r="G8" s="59">
        <f>G9+G10</f>
        <v>72632744.300000012</v>
      </c>
      <c r="H8" s="15">
        <f>H9+H10</f>
        <v>2071064.799999997</v>
      </c>
      <c r="I8" s="14">
        <f t="shared" ref="I8" si="1">I9+I10</f>
        <v>74703809.099999994</v>
      </c>
      <c r="J8" s="16">
        <f>J9+J10</f>
        <v>3211027.3999999985</v>
      </c>
      <c r="K8" s="10"/>
    </row>
    <row r="9" spans="1:11" s="11" customFormat="1" ht="16.5" customHeight="1" x14ac:dyDescent="0.2">
      <c r="A9" s="12" t="s">
        <v>9</v>
      </c>
      <c r="B9" s="17" t="s">
        <v>10</v>
      </c>
      <c r="C9" s="18">
        <v>33387141.600000001</v>
      </c>
      <c r="D9" s="19">
        <v>1139962.6000000015</v>
      </c>
      <c r="E9" s="60">
        <f>C9+D9</f>
        <v>34527104.200000003</v>
      </c>
      <c r="F9" s="19"/>
      <c r="G9" s="60">
        <f>E9+F9</f>
        <v>34527104.200000003</v>
      </c>
      <c r="H9" s="19">
        <v>2071064.799999997</v>
      </c>
      <c r="I9" s="18">
        <f>G9+H9</f>
        <v>36598169</v>
      </c>
      <c r="J9" s="16">
        <f>D9+H9</f>
        <v>3211027.3999999985</v>
      </c>
      <c r="K9" s="21"/>
    </row>
    <row r="10" spans="1:11" s="11" customFormat="1" ht="15.75" customHeight="1" x14ac:dyDescent="0.2">
      <c r="A10" s="12" t="s">
        <v>11</v>
      </c>
      <c r="B10" s="17" t="s">
        <v>12</v>
      </c>
      <c r="C10" s="18">
        <v>38105640.100000001</v>
      </c>
      <c r="D10" s="19"/>
      <c r="E10" s="60">
        <f>C10+D10</f>
        <v>38105640.100000001</v>
      </c>
      <c r="F10" s="19"/>
      <c r="G10" s="60">
        <f>E10+F10</f>
        <v>38105640.100000001</v>
      </c>
      <c r="H10" s="19"/>
      <c r="I10" s="18">
        <f>G10+H10</f>
        <v>38105640.100000001</v>
      </c>
      <c r="J10" s="16"/>
      <c r="K10" s="21"/>
    </row>
    <row r="11" spans="1:11" s="11" customFormat="1" ht="38.25" x14ac:dyDescent="0.2">
      <c r="A11" s="12" t="s">
        <v>13</v>
      </c>
      <c r="B11" s="22" t="s">
        <v>14</v>
      </c>
      <c r="C11" s="14">
        <f>C12</f>
        <v>14444687.800000001</v>
      </c>
      <c r="D11" s="15"/>
      <c r="E11" s="59">
        <f>E12</f>
        <v>14444687.800000001</v>
      </c>
      <c r="F11" s="15"/>
      <c r="G11" s="59">
        <f>G12</f>
        <v>14444687.800000001</v>
      </c>
      <c r="H11" s="15"/>
      <c r="I11" s="14">
        <f>I12</f>
        <v>14444687.800000001</v>
      </c>
      <c r="J11" s="16"/>
    </row>
    <row r="12" spans="1:11" s="11" customFormat="1" ht="38.25" x14ac:dyDescent="0.2">
      <c r="A12" s="12" t="s">
        <v>15</v>
      </c>
      <c r="B12" s="17" t="s">
        <v>16</v>
      </c>
      <c r="C12" s="18">
        <v>14444687.800000001</v>
      </c>
      <c r="D12" s="19"/>
      <c r="E12" s="60">
        <f>C12+D12</f>
        <v>14444687.800000001</v>
      </c>
      <c r="F12" s="19"/>
      <c r="G12" s="60">
        <f>E12+F12</f>
        <v>14444687.800000001</v>
      </c>
      <c r="H12" s="19"/>
      <c r="I12" s="18">
        <f>G12+H12</f>
        <v>14444687.800000001</v>
      </c>
      <c r="J12" s="16"/>
    </row>
    <row r="13" spans="1:11" s="11" customFormat="1" x14ac:dyDescent="0.2">
      <c r="A13" s="12" t="s">
        <v>17</v>
      </c>
      <c r="B13" s="13" t="s">
        <v>18</v>
      </c>
      <c r="C13" s="14">
        <f>C14+C15</f>
        <v>10319461</v>
      </c>
      <c r="D13" s="15"/>
      <c r="E13" s="59">
        <f>E14+E15</f>
        <v>10319461</v>
      </c>
      <c r="F13" s="15"/>
      <c r="G13" s="59">
        <f>G14+G15</f>
        <v>10319461</v>
      </c>
      <c r="H13" s="15"/>
      <c r="I13" s="14">
        <f>I14+I15</f>
        <v>10319461</v>
      </c>
      <c r="J13" s="16"/>
    </row>
    <row r="14" spans="1:11" s="11" customFormat="1" ht="30.75" customHeight="1" x14ac:dyDescent="0.2">
      <c r="A14" s="12" t="s">
        <v>19</v>
      </c>
      <c r="B14" s="17" t="s">
        <v>20</v>
      </c>
      <c r="C14" s="18">
        <v>10085940</v>
      </c>
      <c r="D14" s="19"/>
      <c r="E14" s="60">
        <f>C14+D14</f>
        <v>10085940</v>
      </c>
      <c r="F14" s="19"/>
      <c r="G14" s="60">
        <f>E14+F14</f>
        <v>10085940</v>
      </c>
      <c r="H14" s="19"/>
      <c r="I14" s="18">
        <f>G14+H14</f>
        <v>10085940</v>
      </c>
      <c r="J14" s="16"/>
    </row>
    <row r="15" spans="1:11" s="11" customFormat="1" ht="20.25" customHeight="1" x14ac:dyDescent="0.2">
      <c r="A15" s="12" t="s">
        <v>21</v>
      </c>
      <c r="B15" s="17" t="s">
        <v>22</v>
      </c>
      <c r="C15" s="18">
        <v>233521</v>
      </c>
      <c r="D15" s="19"/>
      <c r="E15" s="60">
        <f>C15+D15</f>
        <v>233521</v>
      </c>
      <c r="F15" s="19"/>
      <c r="G15" s="60">
        <f>E15+F15</f>
        <v>233521</v>
      </c>
      <c r="H15" s="19"/>
      <c r="I15" s="18">
        <f>G15+H15</f>
        <v>233521</v>
      </c>
      <c r="J15" s="16"/>
    </row>
    <row r="16" spans="1:11" s="11" customFormat="1" ht="18" customHeight="1" x14ac:dyDescent="0.2">
      <c r="A16" s="23" t="s">
        <v>23</v>
      </c>
      <c r="B16" s="13" t="s">
        <v>24</v>
      </c>
      <c r="C16" s="14">
        <f>C17+C18</f>
        <v>10430215</v>
      </c>
      <c r="D16" s="15"/>
      <c r="E16" s="59">
        <f>E17+E18</f>
        <v>10430215</v>
      </c>
      <c r="F16" s="15"/>
      <c r="G16" s="59">
        <f>G17+G18</f>
        <v>10430215</v>
      </c>
      <c r="H16" s="15"/>
      <c r="I16" s="14">
        <f>I18+I17</f>
        <v>10430215</v>
      </c>
      <c r="J16" s="16"/>
    </row>
    <row r="17" spans="1:11" s="11" customFormat="1" ht="14.25" customHeight="1" x14ac:dyDescent="0.2">
      <c r="A17" s="12" t="s">
        <v>25</v>
      </c>
      <c r="B17" s="17" t="s">
        <v>26</v>
      </c>
      <c r="C17" s="18">
        <v>10426183</v>
      </c>
      <c r="D17" s="19"/>
      <c r="E17" s="60">
        <f>C17+D17</f>
        <v>10426183</v>
      </c>
      <c r="F17" s="19"/>
      <c r="G17" s="60">
        <f>E17+F17</f>
        <v>10426183</v>
      </c>
      <c r="H17" s="19"/>
      <c r="I17" s="18">
        <f>G17+H17</f>
        <v>10426183</v>
      </c>
      <c r="J17" s="16"/>
    </row>
    <row r="18" spans="1:11" s="11" customFormat="1" ht="16.5" customHeight="1" x14ac:dyDescent="0.2">
      <c r="A18" s="12" t="s">
        <v>27</v>
      </c>
      <c r="B18" s="17" t="s">
        <v>28</v>
      </c>
      <c r="C18" s="18">
        <v>4032</v>
      </c>
      <c r="D18" s="19"/>
      <c r="E18" s="60">
        <f>C18+D18</f>
        <v>4032</v>
      </c>
      <c r="F18" s="19"/>
      <c r="G18" s="60">
        <f>E18+F18</f>
        <v>4032</v>
      </c>
      <c r="H18" s="19"/>
      <c r="I18" s="18">
        <f>G18+H18</f>
        <v>4032</v>
      </c>
      <c r="J18" s="16"/>
    </row>
    <row r="19" spans="1:11" s="11" customFormat="1" ht="25.5" x14ac:dyDescent="0.2">
      <c r="A19" s="23" t="s">
        <v>29</v>
      </c>
      <c r="B19" s="13" t="s">
        <v>30</v>
      </c>
      <c r="C19" s="14">
        <f>C20+C21</f>
        <v>243662</v>
      </c>
      <c r="D19" s="15"/>
      <c r="E19" s="59">
        <f>E20+E21</f>
        <v>243662</v>
      </c>
      <c r="F19" s="15"/>
      <c r="G19" s="59">
        <f>G20+G21</f>
        <v>243662</v>
      </c>
      <c r="H19" s="15"/>
      <c r="I19" s="14">
        <f>I20+I21</f>
        <v>243662</v>
      </c>
      <c r="J19" s="16"/>
    </row>
    <row r="20" spans="1:11" s="11" customFormat="1" ht="18" customHeight="1" x14ac:dyDescent="0.2">
      <c r="A20" s="12" t="s">
        <v>31</v>
      </c>
      <c r="B20" s="17" t="s">
        <v>32</v>
      </c>
      <c r="C20" s="18">
        <v>239782</v>
      </c>
      <c r="D20" s="19"/>
      <c r="E20" s="60">
        <f>C20+D20</f>
        <v>239782</v>
      </c>
      <c r="F20" s="19"/>
      <c r="G20" s="60">
        <f>E20+F20</f>
        <v>239782</v>
      </c>
      <c r="H20" s="19"/>
      <c r="I20" s="18">
        <f>G20+H20</f>
        <v>239782</v>
      </c>
      <c r="J20" s="24"/>
    </row>
    <row r="21" spans="1:11" s="11" customFormat="1" ht="42" customHeight="1" x14ac:dyDescent="0.2">
      <c r="A21" s="12" t="s">
        <v>33</v>
      </c>
      <c r="B21" s="17" t="s">
        <v>34</v>
      </c>
      <c r="C21" s="18">
        <v>3880</v>
      </c>
      <c r="D21" s="19"/>
      <c r="E21" s="60">
        <f>C21+D21</f>
        <v>3880</v>
      </c>
      <c r="F21" s="19"/>
      <c r="G21" s="60">
        <f>E21+F21</f>
        <v>3880</v>
      </c>
      <c r="H21" s="19"/>
      <c r="I21" s="18">
        <f>G21+H21</f>
        <v>3880</v>
      </c>
      <c r="J21" s="24"/>
    </row>
    <row r="22" spans="1:11" s="11" customFormat="1" ht="16.5" customHeight="1" x14ac:dyDescent="0.2">
      <c r="A22" s="12" t="s">
        <v>35</v>
      </c>
      <c r="B22" s="13" t="s">
        <v>36</v>
      </c>
      <c r="C22" s="14">
        <v>261027.9</v>
      </c>
      <c r="D22" s="15">
        <v>3432.5000000000291</v>
      </c>
      <c r="E22" s="59">
        <f>C22+D22</f>
        <v>264460.40000000002</v>
      </c>
      <c r="F22" s="15"/>
      <c r="G22" s="59">
        <f>E22+F22</f>
        <v>264460.40000000002</v>
      </c>
      <c r="H22" s="15"/>
      <c r="I22" s="14">
        <f>G22+H22</f>
        <v>264460.40000000002</v>
      </c>
      <c r="J22" s="16">
        <f>D22</f>
        <v>3432.5000000000291</v>
      </c>
    </row>
    <row r="23" spans="1:11" s="11" customFormat="1" ht="42" customHeight="1" x14ac:dyDescent="0.2">
      <c r="A23" s="12" t="s">
        <v>37</v>
      </c>
      <c r="B23" s="13" t="s">
        <v>38</v>
      </c>
      <c r="C23" s="14"/>
      <c r="D23" s="15"/>
      <c r="E23" s="59"/>
      <c r="F23" s="15"/>
      <c r="G23" s="59"/>
      <c r="H23" s="15"/>
      <c r="I23" s="14"/>
      <c r="J23" s="16"/>
    </row>
    <row r="24" spans="1:11" ht="41.25" customHeight="1" x14ac:dyDescent="0.25">
      <c r="A24" s="12" t="s">
        <v>39</v>
      </c>
      <c r="B24" s="13" t="s">
        <v>40</v>
      </c>
      <c r="C24" s="14">
        <v>236484.2</v>
      </c>
      <c r="D24" s="15"/>
      <c r="E24" s="59">
        <f t="shared" ref="E24:E30" si="2">C24+D24</f>
        <v>236484.2</v>
      </c>
      <c r="F24" s="15">
        <v>123253</v>
      </c>
      <c r="G24" s="59">
        <f t="shared" ref="G23:G30" si="3">E24+F24</f>
        <v>359737.2</v>
      </c>
      <c r="H24" s="15"/>
      <c r="I24" s="14">
        <f t="shared" ref="I23:I30" si="4">G24+H24</f>
        <v>359737.2</v>
      </c>
      <c r="J24" s="16">
        <f>F24</f>
        <v>123253</v>
      </c>
      <c r="K24" s="20"/>
    </row>
    <row r="25" spans="1:11" ht="30.75" customHeight="1" x14ac:dyDescent="0.2">
      <c r="A25" s="12" t="s">
        <v>41</v>
      </c>
      <c r="B25" s="13" t="s">
        <v>42</v>
      </c>
      <c r="C25" s="14">
        <v>120787</v>
      </c>
      <c r="D25" s="15"/>
      <c r="E25" s="59">
        <f t="shared" si="2"/>
        <v>120787</v>
      </c>
      <c r="F25" s="15"/>
      <c r="G25" s="59">
        <f t="shared" si="3"/>
        <v>120787</v>
      </c>
      <c r="H25" s="15"/>
      <c r="I25" s="14">
        <f t="shared" si="4"/>
        <v>120787</v>
      </c>
      <c r="J25" s="16"/>
      <c r="K25" s="21"/>
    </row>
    <row r="26" spans="1:11" ht="42" customHeight="1" x14ac:dyDescent="0.25">
      <c r="A26" s="12" t="s">
        <v>43</v>
      </c>
      <c r="B26" s="13" t="s">
        <v>240</v>
      </c>
      <c r="C26" s="14">
        <v>242459.9</v>
      </c>
      <c r="D26" s="15">
        <v>-24865.299999999988</v>
      </c>
      <c r="E26" s="59">
        <f t="shared" si="2"/>
        <v>217594.6</v>
      </c>
      <c r="F26" s="15"/>
      <c r="G26" s="59">
        <f t="shared" si="3"/>
        <v>217594.6</v>
      </c>
      <c r="H26" s="15">
        <v>28935.199999999983</v>
      </c>
      <c r="I26" s="14">
        <f t="shared" si="4"/>
        <v>246529.8</v>
      </c>
      <c r="J26" s="16">
        <f>D26+H26</f>
        <v>4069.8999999999942</v>
      </c>
      <c r="K26" s="1"/>
    </row>
    <row r="27" spans="1:11" ht="28.5" customHeight="1" x14ac:dyDescent="0.2">
      <c r="A27" s="12" t="s">
        <v>44</v>
      </c>
      <c r="B27" s="13" t="s">
        <v>45</v>
      </c>
      <c r="C27" s="14">
        <v>128</v>
      </c>
      <c r="D27" s="15"/>
      <c r="E27" s="59">
        <f t="shared" si="2"/>
        <v>128</v>
      </c>
      <c r="F27" s="15"/>
      <c r="G27" s="59">
        <f t="shared" si="3"/>
        <v>128</v>
      </c>
      <c r="H27" s="15"/>
      <c r="I27" s="14">
        <f t="shared" si="4"/>
        <v>128</v>
      </c>
      <c r="J27" s="16"/>
    </row>
    <row r="28" spans="1:11" ht="15.75" customHeight="1" x14ac:dyDescent="0.2">
      <c r="A28" s="12" t="s">
        <v>46</v>
      </c>
      <c r="B28" s="13" t="s">
        <v>47</v>
      </c>
      <c r="C28" s="14">
        <v>16931.3</v>
      </c>
      <c r="D28" s="15"/>
      <c r="E28" s="59">
        <f t="shared" si="2"/>
        <v>16931.3</v>
      </c>
      <c r="F28" s="15"/>
      <c r="G28" s="59">
        <f t="shared" si="3"/>
        <v>16931.3</v>
      </c>
      <c r="H28" s="15"/>
      <c r="I28" s="14">
        <f t="shared" si="4"/>
        <v>16931.3</v>
      </c>
      <c r="J28" s="16"/>
    </row>
    <row r="29" spans="1:11" ht="15.75" customHeight="1" x14ac:dyDescent="0.25">
      <c r="A29" s="12" t="s">
        <v>48</v>
      </c>
      <c r="B29" s="13" t="s">
        <v>49</v>
      </c>
      <c r="C29" s="14">
        <v>977941.3</v>
      </c>
      <c r="D29" s="15">
        <v>335024.80000000005</v>
      </c>
      <c r="E29" s="59">
        <f t="shared" si="2"/>
        <v>1312966.1000000001</v>
      </c>
      <c r="F29" s="15"/>
      <c r="G29" s="59">
        <f t="shared" si="3"/>
        <v>1312966.1000000001</v>
      </c>
      <c r="H29" s="15"/>
      <c r="I29" s="14">
        <f t="shared" si="4"/>
        <v>1312966.1000000001</v>
      </c>
      <c r="J29" s="16">
        <f>D29</f>
        <v>335024.80000000005</v>
      </c>
      <c r="K29" s="1"/>
    </row>
    <row r="30" spans="1:11" ht="15.75" customHeight="1" x14ac:dyDescent="0.2">
      <c r="A30" s="12" t="s">
        <v>50</v>
      </c>
      <c r="B30" s="13" t="s">
        <v>51</v>
      </c>
      <c r="C30" s="14">
        <v>3920</v>
      </c>
      <c r="D30" s="15"/>
      <c r="E30" s="59">
        <f t="shared" si="2"/>
        <v>3920</v>
      </c>
      <c r="F30" s="15"/>
      <c r="G30" s="59">
        <f t="shared" si="3"/>
        <v>3920</v>
      </c>
      <c r="H30" s="15"/>
      <c r="I30" s="14">
        <f t="shared" si="4"/>
        <v>3920</v>
      </c>
      <c r="J30" s="16"/>
    </row>
    <row r="31" spans="1:11" s="11" customFormat="1" ht="18" customHeight="1" x14ac:dyDescent="0.2">
      <c r="A31" s="25" t="s">
        <v>52</v>
      </c>
      <c r="B31" s="26" t="s">
        <v>53</v>
      </c>
      <c r="C31" s="27">
        <f>C32+C38+C39+C40+C41</f>
        <v>45906881.200000003</v>
      </c>
      <c r="D31" s="27">
        <f t="shared" ref="D31:G31" si="5">D32+D38+D39+D40+D41</f>
        <v>707132.9</v>
      </c>
      <c r="E31" s="27">
        <f t="shared" si="5"/>
        <v>46614014.100000001</v>
      </c>
      <c r="F31" s="27"/>
      <c r="G31" s="27">
        <f t="shared" si="5"/>
        <v>46614014.100000001</v>
      </c>
      <c r="H31" s="27"/>
      <c r="I31" s="27">
        <f>I32+I38+I39+I40+I41</f>
        <v>46614014.100000001</v>
      </c>
      <c r="J31" s="63">
        <f>J32+J38+J39+J40+J41</f>
        <v>707132.9</v>
      </c>
      <c r="K31" s="10"/>
    </row>
    <row r="32" spans="1:11" s="11" customFormat="1" ht="38.25" x14ac:dyDescent="0.25">
      <c r="A32" s="12" t="s">
        <v>54</v>
      </c>
      <c r="B32" s="13" t="s">
        <v>55</v>
      </c>
      <c r="C32" s="14">
        <f>C33+C34+C35+C36+C37</f>
        <v>45906881.200000003</v>
      </c>
      <c r="D32" s="15">
        <f t="shared" ref="D32:H32" si="6">D33+D34+D35+D36+D37</f>
        <v>-1309.1999999999534</v>
      </c>
      <c r="E32" s="14">
        <f t="shared" si="6"/>
        <v>45905572</v>
      </c>
      <c r="F32" s="15"/>
      <c r="G32" s="14">
        <f t="shared" si="6"/>
        <v>45905572</v>
      </c>
      <c r="H32" s="15"/>
      <c r="I32" s="14">
        <f>I33+I34+I35+I36+I37</f>
        <v>45905572</v>
      </c>
      <c r="J32" s="16">
        <f>J33+J34+J35+J36+J37</f>
        <v>-1309.1999999999534</v>
      </c>
      <c r="K32" s="1"/>
    </row>
    <row r="33" spans="1:15" ht="27.75" customHeight="1" x14ac:dyDescent="0.2">
      <c r="A33" s="12" t="s">
        <v>56</v>
      </c>
      <c r="B33" s="13" t="s">
        <v>57</v>
      </c>
      <c r="C33" s="14">
        <v>17685707.800000001</v>
      </c>
      <c r="D33" s="15"/>
      <c r="E33" s="59">
        <f>C33+D33</f>
        <v>17685707.800000001</v>
      </c>
      <c r="F33" s="15"/>
      <c r="G33" s="59">
        <f>E33+F33</f>
        <v>17685707.800000001</v>
      </c>
      <c r="H33" s="15"/>
      <c r="I33" s="14">
        <f>G33+H33</f>
        <v>17685707.800000001</v>
      </c>
      <c r="J33" s="16"/>
      <c r="K33" s="28"/>
      <c r="L33" s="29"/>
      <c r="M33" s="11"/>
      <c r="N33" s="29"/>
    </row>
    <row r="34" spans="1:15" ht="42" customHeight="1" x14ac:dyDescent="0.2">
      <c r="A34" s="12" t="s">
        <v>58</v>
      </c>
      <c r="B34" s="13" t="s">
        <v>59</v>
      </c>
      <c r="C34" s="14">
        <v>24197037.699999999</v>
      </c>
      <c r="D34" s="15"/>
      <c r="E34" s="59">
        <f t="shared" ref="E34:E38" si="7">C34+D34</f>
        <v>24197037.699999999</v>
      </c>
      <c r="F34" s="15"/>
      <c r="G34" s="59">
        <f t="shared" ref="G34:G41" si="8">E34+F34</f>
        <v>24197037.699999999</v>
      </c>
      <c r="H34" s="15"/>
      <c r="I34" s="14">
        <f t="shared" ref="I34:I41" si="9">G34+H34</f>
        <v>24197037.699999999</v>
      </c>
      <c r="J34" s="16"/>
      <c r="K34" s="28"/>
      <c r="L34" s="29"/>
      <c r="N34" s="29"/>
    </row>
    <row r="35" spans="1:15" ht="27.75" customHeight="1" x14ac:dyDescent="0.2">
      <c r="A35" s="12" t="s">
        <v>60</v>
      </c>
      <c r="B35" s="13" t="s">
        <v>61</v>
      </c>
      <c r="C35" s="14">
        <v>2623677.5</v>
      </c>
      <c r="D35" s="15"/>
      <c r="E35" s="59">
        <f t="shared" si="7"/>
        <v>2623677.5</v>
      </c>
      <c r="F35" s="15"/>
      <c r="G35" s="59">
        <f t="shared" si="8"/>
        <v>2623677.5</v>
      </c>
      <c r="H35" s="15"/>
      <c r="I35" s="14">
        <f t="shared" si="9"/>
        <v>2623677.5</v>
      </c>
      <c r="J35" s="16"/>
      <c r="K35" s="28"/>
      <c r="L35" s="29"/>
      <c r="N35" s="29"/>
    </row>
    <row r="36" spans="1:15" ht="15.75" customHeight="1" x14ac:dyDescent="0.2">
      <c r="A36" s="12" t="s">
        <v>62</v>
      </c>
      <c r="B36" s="13" t="s">
        <v>63</v>
      </c>
      <c r="C36" s="14">
        <v>1400458.2</v>
      </c>
      <c r="D36" s="15">
        <v>-1309.1999999999534</v>
      </c>
      <c r="E36" s="59">
        <f t="shared" si="7"/>
        <v>1399149</v>
      </c>
      <c r="F36" s="15"/>
      <c r="G36" s="59">
        <f t="shared" si="8"/>
        <v>1399149</v>
      </c>
      <c r="H36" s="15"/>
      <c r="I36" s="14">
        <f t="shared" si="9"/>
        <v>1399149</v>
      </c>
      <c r="J36" s="16">
        <f>D36</f>
        <v>-1309.1999999999534</v>
      </c>
      <c r="K36" s="28"/>
      <c r="L36" s="29"/>
      <c r="N36" s="29"/>
    </row>
    <row r="37" spans="1:15" ht="27.75" customHeight="1" x14ac:dyDescent="0.2">
      <c r="A37" s="30" t="s">
        <v>64</v>
      </c>
      <c r="B37" s="31" t="s">
        <v>65</v>
      </c>
      <c r="C37" s="32"/>
      <c r="D37" s="15"/>
      <c r="E37" s="59"/>
      <c r="F37" s="15"/>
      <c r="G37" s="59"/>
      <c r="H37" s="15"/>
      <c r="I37" s="14"/>
      <c r="J37" s="16"/>
    </row>
    <row r="38" spans="1:15" ht="48" customHeight="1" x14ac:dyDescent="0.2">
      <c r="A38" s="30" t="s">
        <v>235</v>
      </c>
      <c r="B38" s="31" t="s">
        <v>66</v>
      </c>
      <c r="C38" s="32"/>
      <c r="D38" s="15">
        <v>708442.1</v>
      </c>
      <c r="E38" s="59">
        <f t="shared" si="7"/>
        <v>708442.1</v>
      </c>
      <c r="F38" s="15"/>
      <c r="G38" s="59">
        <f t="shared" si="8"/>
        <v>708442.1</v>
      </c>
      <c r="H38" s="15"/>
      <c r="I38" s="14">
        <f t="shared" si="9"/>
        <v>708442.1</v>
      </c>
      <c r="J38" s="16">
        <f>D38</f>
        <v>708442.1</v>
      </c>
      <c r="M38" s="29"/>
    </row>
    <row r="39" spans="1:15" ht="27.75" customHeight="1" x14ac:dyDescent="0.2">
      <c r="A39" s="30" t="s">
        <v>232</v>
      </c>
      <c r="B39" s="31" t="s">
        <v>233</v>
      </c>
      <c r="C39" s="32"/>
      <c r="D39" s="33"/>
      <c r="E39" s="59"/>
      <c r="F39" s="33"/>
      <c r="G39" s="59"/>
      <c r="H39" s="33"/>
      <c r="I39" s="14"/>
      <c r="J39" s="16"/>
      <c r="M39" s="29"/>
    </row>
    <row r="40" spans="1:15" ht="66.75" customHeight="1" x14ac:dyDescent="0.25">
      <c r="A40" s="30" t="s">
        <v>67</v>
      </c>
      <c r="B40" s="31" t="s">
        <v>68</v>
      </c>
      <c r="C40" s="32"/>
      <c r="D40" s="33"/>
      <c r="E40" s="59"/>
      <c r="F40" s="33"/>
      <c r="G40" s="59"/>
      <c r="H40" s="33"/>
      <c r="I40" s="14"/>
      <c r="J40" s="16"/>
      <c r="K40" s="20"/>
    </row>
    <row r="41" spans="1:15" ht="55.5" customHeight="1" x14ac:dyDescent="0.25">
      <c r="A41" s="30" t="s">
        <v>69</v>
      </c>
      <c r="B41" s="31" t="s">
        <v>70</v>
      </c>
      <c r="C41" s="32"/>
      <c r="D41" s="33"/>
      <c r="E41" s="59"/>
      <c r="F41" s="33"/>
      <c r="G41" s="59"/>
      <c r="H41" s="33"/>
      <c r="I41" s="14"/>
      <c r="J41" s="16"/>
      <c r="K41" s="20"/>
      <c r="L41" s="29"/>
    </row>
    <row r="42" spans="1:15" s="11" customFormat="1" ht="19.5" customHeight="1" thickBot="1" x14ac:dyDescent="0.25">
      <c r="A42" s="66" t="s">
        <v>71</v>
      </c>
      <c r="B42" s="67"/>
      <c r="C42" s="34">
        <f>C7+C31</f>
        <v>154697368.30000001</v>
      </c>
      <c r="D42" s="34">
        <f>D7+D31</f>
        <v>2160687.5000000014</v>
      </c>
      <c r="E42" s="34">
        <f t="shared" ref="E42:H42" si="10">E7+E31</f>
        <v>156858055.80000001</v>
      </c>
      <c r="F42" s="34">
        <f t="shared" si="10"/>
        <v>123253</v>
      </c>
      <c r="G42" s="34">
        <f t="shared" si="10"/>
        <v>156981308.80000001</v>
      </c>
      <c r="H42" s="34">
        <f t="shared" si="10"/>
        <v>2099999.9999999972</v>
      </c>
      <c r="I42" s="34">
        <f>I7+I31</f>
        <v>159081308.79999998</v>
      </c>
      <c r="J42" s="64">
        <f>J7+J31</f>
        <v>4383940.4999999991</v>
      </c>
    </row>
    <row r="44" spans="1:15" x14ac:dyDescent="0.2">
      <c r="I44" s="29"/>
      <c r="K44" s="29"/>
      <c r="O44" s="29"/>
    </row>
    <row r="45" spans="1:15" x14ac:dyDescent="0.2">
      <c r="C45" s="36"/>
      <c r="D45" s="29"/>
      <c r="E45" s="29"/>
      <c r="F45" s="29"/>
      <c r="G45" s="29"/>
      <c r="H45" s="29"/>
      <c r="I45" s="37"/>
      <c r="J45" s="29"/>
    </row>
    <row r="46" spans="1:15" x14ac:dyDescent="0.2">
      <c r="I46" s="29"/>
    </row>
    <row r="47" spans="1:15" x14ac:dyDescent="0.2">
      <c r="I47" s="38"/>
      <c r="J47" s="29"/>
    </row>
    <row r="48" spans="1:15" x14ac:dyDescent="0.2">
      <c r="C48" s="39"/>
      <c r="D48" s="40"/>
      <c r="E48" s="40"/>
      <c r="F48" s="40"/>
      <c r="G48" s="40"/>
      <c r="H48" s="40"/>
      <c r="I48" s="29"/>
    </row>
    <row r="49" spans="3:10" x14ac:dyDescent="0.2">
      <c r="C49" s="41"/>
      <c r="D49" s="41"/>
      <c r="E49" s="41"/>
      <c r="F49" s="41"/>
      <c r="G49" s="41"/>
      <c r="H49" s="41"/>
      <c r="I49" s="38"/>
      <c r="J49" s="29"/>
    </row>
    <row r="50" spans="3:10" x14ac:dyDescent="0.2">
      <c r="C50" s="42"/>
      <c r="D50" s="43"/>
      <c r="E50" s="43"/>
      <c r="F50" s="43"/>
      <c r="G50" s="43"/>
      <c r="H50" s="43"/>
      <c r="I50" s="29"/>
      <c r="J50" s="29"/>
    </row>
    <row r="51" spans="3:10" x14ac:dyDescent="0.2">
      <c r="C51" s="42"/>
      <c r="D51" s="43"/>
      <c r="E51" s="43"/>
      <c r="F51" s="43"/>
      <c r="G51" s="43"/>
      <c r="H51" s="43"/>
      <c r="I51" s="29"/>
      <c r="J51" s="29"/>
    </row>
    <row r="53" spans="3:10" ht="15.75" x14ac:dyDescent="0.25">
      <c r="I53" s="20"/>
    </row>
    <row r="55" spans="3:10" x14ac:dyDescent="0.2">
      <c r="J55" s="29"/>
    </row>
  </sheetData>
  <mergeCells count="10">
    <mergeCell ref="A42:B42"/>
    <mergeCell ref="A1:J1"/>
    <mergeCell ref="A3:A5"/>
    <mergeCell ref="B3:B5"/>
    <mergeCell ref="C3:C5"/>
    <mergeCell ref="I3:I5"/>
    <mergeCell ref="J3:J5"/>
    <mergeCell ref="D4:E4"/>
    <mergeCell ref="D3:H3"/>
    <mergeCell ref="F4:G4"/>
  </mergeCells>
  <printOptions horizontalCentered="1"/>
  <pageMargins left="7.874015748031496E-2" right="7.874015748031496E-2" top="0.11811023622047245" bottom="0.11811023622047245" header="0" footer="0"/>
  <pageSetup paperSize="9" scale="78" fitToHeight="0" orientation="landscape" r:id="rId1"/>
  <rowBreaks count="1" manualBreakCount="1">
    <brk id="30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8"/>
  <sheetViews>
    <sheetView view="pageBreakPreview" zoomScale="85" zoomScaleNormal="44" zoomScaleSheetLayoutView="85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K7" sqref="K7"/>
    </sheetView>
  </sheetViews>
  <sheetFormatPr defaultRowHeight="12.75" x14ac:dyDescent="0.2"/>
  <cols>
    <col min="1" max="1" width="19" style="2" customWidth="1"/>
    <col min="2" max="2" width="54.1640625" style="35" customWidth="1"/>
    <col min="3" max="3" width="24" style="35" customWidth="1"/>
    <col min="4" max="4" width="19.6640625" style="45" customWidth="1"/>
    <col min="5" max="5" width="17.6640625" style="45" customWidth="1"/>
    <col min="6" max="8" width="18.6640625" style="45" customWidth="1"/>
    <col min="9" max="9" width="23.5" style="2" customWidth="1"/>
    <col min="10" max="10" width="15.5" style="2" customWidth="1"/>
    <col min="11" max="11" width="29" style="44" customWidth="1"/>
    <col min="12" max="12" width="23.6640625" style="2" customWidth="1"/>
    <col min="13" max="16384" width="9.33203125" style="2"/>
  </cols>
  <sheetData>
    <row r="1" spans="1:12" ht="23.25" customHeight="1" x14ac:dyDescent="0.2">
      <c r="A1" s="84" t="s">
        <v>242</v>
      </c>
      <c r="B1" s="84"/>
      <c r="C1" s="84"/>
      <c r="D1" s="84"/>
      <c r="E1" s="84"/>
      <c r="F1" s="84"/>
      <c r="G1" s="84"/>
      <c r="H1" s="84"/>
      <c r="I1" s="84"/>
      <c r="J1" s="84"/>
    </row>
    <row r="2" spans="1:12" ht="15.75" customHeight="1" thickBot="1" x14ac:dyDescent="0.25">
      <c r="B2" s="3"/>
      <c r="C2" s="3"/>
      <c r="J2" s="4" t="s">
        <v>0</v>
      </c>
    </row>
    <row r="3" spans="1:12" ht="60.75" customHeight="1" thickBot="1" x14ac:dyDescent="0.25">
      <c r="A3" s="69" t="s">
        <v>72</v>
      </c>
      <c r="B3" s="69" t="s">
        <v>2</v>
      </c>
      <c r="C3" s="69" t="s">
        <v>239</v>
      </c>
      <c r="D3" s="77" t="s">
        <v>237</v>
      </c>
      <c r="E3" s="78"/>
      <c r="F3" s="78"/>
      <c r="G3" s="78"/>
      <c r="H3" s="79"/>
      <c r="I3" s="85" t="s">
        <v>241</v>
      </c>
      <c r="J3" s="69" t="s">
        <v>3</v>
      </c>
    </row>
    <row r="4" spans="1:12" ht="25.5" customHeight="1" thickBot="1" x14ac:dyDescent="0.25">
      <c r="A4" s="70"/>
      <c r="B4" s="70"/>
      <c r="C4" s="70"/>
      <c r="D4" s="80" t="s">
        <v>238</v>
      </c>
      <c r="E4" s="81"/>
      <c r="F4" s="86" t="s">
        <v>247</v>
      </c>
      <c r="G4" s="87"/>
      <c r="H4" s="65" t="s">
        <v>249</v>
      </c>
      <c r="I4" s="75"/>
      <c r="J4" s="70"/>
    </row>
    <row r="5" spans="1:12" ht="27" customHeight="1" thickBot="1" x14ac:dyDescent="0.25">
      <c r="A5" s="71"/>
      <c r="B5" s="71"/>
      <c r="C5" s="73"/>
      <c r="D5" s="5" t="s">
        <v>4</v>
      </c>
      <c r="E5" s="5" t="s">
        <v>248</v>
      </c>
      <c r="F5" s="5" t="s">
        <v>4</v>
      </c>
      <c r="G5" s="5" t="s">
        <v>248</v>
      </c>
      <c r="H5" s="5" t="s">
        <v>4</v>
      </c>
      <c r="I5" s="76"/>
      <c r="J5" s="73"/>
    </row>
    <row r="6" spans="1:12" ht="13.5" thickBot="1" x14ac:dyDescent="0.25">
      <c r="A6" s="6">
        <v>1</v>
      </c>
      <c r="B6" s="5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</row>
    <row r="7" spans="1:12" s="11" customFormat="1" ht="15.75" x14ac:dyDescent="0.25">
      <c r="A7" s="56" t="s">
        <v>73</v>
      </c>
      <c r="B7" s="8" t="s">
        <v>74</v>
      </c>
      <c r="C7" s="9">
        <f t="shared" ref="C7:J7" si="0">SUM(C8:C17)</f>
        <v>14480041.9</v>
      </c>
      <c r="D7" s="9">
        <f t="shared" si="0"/>
        <v>-736395.20000000147</v>
      </c>
      <c r="E7" s="9">
        <f t="shared" si="0"/>
        <v>13743646.699999999</v>
      </c>
      <c r="F7" s="9">
        <f t="shared" si="0"/>
        <v>-4250707.8999999985</v>
      </c>
      <c r="G7" s="9">
        <f t="shared" si="0"/>
        <v>9492938.8000000007</v>
      </c>
      <c r="H7" s="9"/>
      <c r="I7" s="9">
        <f>SUM(I8:I17)</f>
        <v>9492938.8000000007</v>
      </c>
      <c r="J7" s="62">
        <f t="shared" si="0"/>
        <v>-4987103.1000000006</v>
      </c>
      <c r="K7" s="49"/>
      <c r="L7" s="10"/>
    </row>
    <row r="8" spans="1:12" ht="43.5" customHeight="1" x14ac:dyDescent="0.25">
      <c r="A8" s="57" t="s">
        <v>75</v>
      </c>
      <c r="B8" s="46" t="s">
        <v>76</v>
      </c>
      <c r="C8" s="14">
        <v>262608.3</v>
      </c>
      <c r="D8" s="47">
        <v>-2427.2999999999884</v>
      </c>
      <c r="E8" s="61">
        <f>C8+D8</f>
        <v>260181</v>
      </c>
      <c r="F8" s="47"/>
      <c r="G8" s="61">
        <f>E8+F8</f>
        <v>260181</v>
      </c>
      <c r="H8" s="47"/>
      <c r="I8" s="48">
        <f>G8+H8</f>
        <v>260181</v>
      </c>
      <c r="J8" s="16">
        <f t="shared" ref="J8:J13" si="1">D8</f>
        <v>-2427.2999999999884</v>
      </c>
      <c r="K8" s="49"/>
      <c r="L8" s="10"/>
    </row>
    <row r="9" spans="1:12" ht="50.25" customHeight="1" x14ac:dyDescent="0.25">
      <c r="A9" s="57" t="s">
        <v>77</v>
      </c>
      <c r="B9" s="46" t="s">
        <v>78</v>
      </c>
      <c r="C9" s="14">
        <v>362783.7</v>
      </c>
      <c r="D9" s="47">
        <v>-3863</v>
      </c>
      <c r="E9" s="61">
        <f t="shared" ref="E9:E72" si="2">C9+D9</f>
        <v>358920.7</v>
      </c>
      <c r="F9" s="47"/>
      <c r="G9" s="61">
        <f t="shared" ref="G9:G72" si="3">E9+F9</f>
        <v>358920.7</v>
      </c>
      <c r="H9" s="47"/>
      <c r="I9" s="48">
        <f t="shared" ref="I9:I17" si="4">G9+H9</f>
        <v>358920.7</v>
      </c>
      <c r="J9" s="16">
        <f t="shared" si="1"/>
        <v>-3863</v>
      </c>
      <c r="K9" s="49"/>
      <c r="L9" s="10"/>
    </row>
    <row r="10" spans="1:12" ht="57.75" customHeight="1" x14ac:dyDescent="0.25">
      <c r="A10" s="57" t="s">
        <v>79</v>
      </c>
      <c r="B10" s="46" t="s">
        <v>80</v>
      </c>
      <c r="C10" s="14">
        <v>133601.29999999999</v>
      </c>
      <c r="D10" s="47">
        <v>-1152</v>
      </c>
      <c r="E10" s="61">
        <f t="shared" si="2"/>
        <v>132449.29999999999</v>
      </c>
      <c r="F10" s="47"/>
      <c r="G10" s="61">
        <f t="shared" si="3"/>
        <v>132449.29999999999</v>
      </c>
      <c r="H10" s="47"/>
      <c r="I10" s="48">
        <f t="shared" si="4"/>
        <v>132449.29999999999</v>
      </c>
      <c r="J10" s="16">
        <f t="shared" si="1"/>
        <v>-1152</v>
      </c>
      <c r="K10" s="49"/>
      <c r="L10" s="10"/>
    </row>
    <row r="11" spans="1:12" ht="17.25" customHeight="1" x14ac:dyDescent="0.25">
      <c r="A11" s="57" t="s">
        <v>81</v>
      </c>
      <c r="B11" s="46" t="s">
        <v>82</v>
      </c>
      <c r="C11" s="14">
        <v>629648.80000000005</v>
      </c>
      <c r="D11" s="47">
        <v>-2411.9000000000233</v>
      </c>
      <c r="E11" s="61">
        <f t="shared" si="2"/>
        <v>627236.9</v>
      </c>
      <c r="F11" s="47">
        <v>12384</v>
      </c>
      <c r="G11" s="61">
        <f t="shared" si="3"/>
        <v>639620.9</v>
      </c>
      <c r="H11" s="47"/>
      <c r="I11" s="48">
        <f t="shared" si="4"/>
        <v>639620.9</v>
      </c>
      <c r="J11" s="16">
        <f>D11+F11</f>
        <v>9972.0999999999767</v>
      </c>
      <c r="K11" s="49"/>
      <c r="L11" s="10"/>
    </row>
    <row r="12" spans="1:12" ht="38.25" x14ac:dyDescent="0.25">
      <c r="A12" s="57" t="s">
        <v>83</v>
      </c>
      <c r="B12" s="46" t="s">
        <v>84</v>
      </c>
      <c r="C12" s="14">
        <v>333183.59999999998</v>
      </c>
      <c r="D12" s="47">
        <v>-2293.1999999999534</v>
      </c>
      <c r="E12" s="61">
        <f t="shared" si="2"/>
        <v>330890.40000000002</v>
      </c>
      <c r="F12" s="47">
        <v>-240.10000000003492</v>
      </c>
      <c r="G12" s="61">
        <f t="shared" si="3"/>
        <v>330650.3</v>
      </c>
      <c r="H12" s="47"/>
      <c r="I12" s="48">
        <f t="shared" si="4"/>
        <v>330650.3</v>
      </c>
      <c r="J12" s="16">
        <f>D12+F12</f>
        <v>-2533.2999999999884</v>
      </c>
      <c r="K12" s="49"/>
      <c r="L12" s="10"/>
    </row>
    <row r="13" spans="1:12" ht="17.25" customHeight="1" x14ac:dyDescent="0.25">
      <c r="A13" s="57" t="s">
        <v>85</v>
      </c>
      <c r="B13" s="46" t="s">
        <v>86</v>
      </c>
      <c r="C13" s="14">
        <v>242638</v>
      </c>
      <c r="D13" s="47">
        <v>-1422.2000000000116</v>
      </c>
      <c r="E13" s="61">
        <f t="shared" si="2"/>
        <v>241215.8</v>
      </c>
      <c r="F13" s="47"/>
      <c r="G13" s="61">
        <f t="shared" si="3"/>
        <v>241215.8</v>
      </c>
      <c r="H13" s="47"/>
      <c r="I13" s="48">
        <f t="shared" si="4"/>
        <v>241215.8</v>
      </c>
      <c r="J13" s="16">
        <f t="shared" si="1"/>
        <v>-1422.2000000000116</v>
      </c>
      <c r="K13" s="49"/>
      <c r="L13" s="10"/>
    </row>
    <row r="14" spans="1:12" ht="29.25" customHeight="1" x14ac:dyDescent="0.25">
      <c r="A14" s="57" t="s">
        <v>243</v>
      </c>
      <c r="B14" s="46" t="s">
        <v>244</v>
      </c>
      <c r="C14" s="14"/>
      <c r="D14" s="47"/>
      <c r="E14" s="61"/>
      <c r="F14" s="47"/>
      <c r="G14" s="61">
        <f t="shared" si="3"/>
        <v>0</v>
      </c>
      <c r="H14" s="47"/>
      <c r="I14" s="48"/>
      <c r="J14" s="16"/>
      <c r="K14" s="49"/>
      <c r="L14" s="10"/>
    </row>
    <row r="15" spans="1:12" ht="16.5" customHeight="1" x14ac:dyDescent="0.25">
      <c r="A15" s="57" t="s">
        <v>87</v>
      </c>
      <c r="B15" s="46" t="s">
        <v>88</v>
      </c>
      <c r="C15" s="14">
        <v>500000</v>
      </c>
      <c r="D15" s="47"/>
      <c r="E15" s="61">
        <f t="shared" si="2"/>
        <v>500000</v>
      </c>
      <c r="F15" s="47">
        <v>300000</v>
      </c>
      <c r="G15" s="61">
        <f t="shared" si="3"/>
        <v>800000</v>
      </c>
      <c r="H15" s="47"/>
      <c r="I15" s="48">
        <f t="shared" si="4"/>
        <v>800000</v>
      </c>
      <c r="J15" s="16">
        <f>F15</f>
        <v>300000</v>
      </c>
      <c r="K15" s="49"/>
      <c r="L15" s="10"/>
    </row>
    <row r="16" spans="1:12" ht="26.25" x14ac:dyDescent="0.25">
      <c r="A16" s="57" t="s">
        <v>89</v>
      </c>
      <c r="B16" s="50" t="s">
        <v>90</v>
      </c>
      <c r="C16" s="14">
        <v>204.4</v>
      </c>
      <c r="D16" s="47"/>
      <c r="E16" s="61">
        <f t="shared" si="2"/>
        <v>204.4</v>
      </c>
      <c r="F16" s="47"/>
      <c r="G16" s="61">
        <f t="shared" si="3"/>
        <v>204.4</v>
      </c>
      <c r="H16" s="47"/>
      <c r="I16" s="48">
        <f t="shared" si="4"/>
        <v>204.4</v>
      </c>
      <c r="J16" s="16"/>
      <c r="K16" s="49"/>
      <c r="L16" s="10"/>
    </row>
    <row r="17" spans="1:12" ht="19.5" customHeight="1" x14ac:dyDescent="0.25">
      <c r="A17" s="57" t="s">
        <v>91</v>
      </c>
      <c r="B17" s="46" t="s">
        <v>92</v>
      </c>
      <c r="C17" s="14">
        <v>12015373.800000001</v>
      </c>
      <c r="D17" s="47">
        <v>-722825.60000000149</v>
      </c>
      <c r="E17" s="61">
        <f t="shared" si="2"/>
        <v>11292548.199999999</v>
      </c>
      <c r="F17" s="47">
        <v>-4562851.7999999989</v>
      </c>
      <c r="G17" s="61">
        <f t="shared" si="3"/>
        <v>6729696.4000000004</v>
      </c>
      <c r="H17" s="47"/>
      <c r="I17" s="48">
        <f t="shared" si="4"/>
        <v>6729696.4000000004</v>
      </c>
      <c r="J17" s="16">
        <f>D17+F17</f>
        <v>-5285677.4000000004</v>
      </c>
      <c r="K17" s="49"/>
      <c r="L17" s="10"/>
    </row>
    <row r="18" spans="1:12" s="11" customFormat="1" ht="17.25" customHeight="1" x14ac:dyDescent="0.25">
      <c r="A18" s="58" t="s">
        <v>93</v>
      </c>
      <c r="B18" s="26" t="s">
        <v>94</v>
      </c>
      <c r="C18" s="27">
        <f>SUM(C19:C20)</f>
        <v>68790</v>
      </c>
      <c r="D18" s="27"/>
      <c r="E18" s="27">
        <f t="shared" ref="E18:H18" si="5">SUM(E19:E20)</f>
        <v>68790</v>
      </c>
      <c r="F18" s="27"/>
      <c r="G18" s="27">
        <f t="shared" si="5"/>
        <v>68790</v>
      </c>
      <c r="H18" s="27"/>
      <c r="I18" s="27">
        <f>SUM(I19:I20)</f>
        <v>68790</v>
      </c>
      <c r="J18" s="63"/>
      <c r="K18" s="49"/>
      <c r="L18" s="10"/>
    </row>
    <row r="19" spans="1:12" ht="16.5" customHeight="1" x14ac:dyDescent="0.25">
      <c r="A19" s="57" t="s">
        <v>95</v>
      </c>
      <c r="B19" s="46" t="s">
        <v>96</v>
      </c>
      <c r="C19" s="14">
        <v>68590</v>
      </c>
      <c r="D19" s="55"/>
      <c r="E19" s="61">
        <f t="shared" si="2"/>
        <v>68590</v>
      </c>
      <c r="F19" s="55"/>
      <c r="G19" s="61">
        <f t="shared" si="3"/>
        <v>68590</v>
      </c>
      <c r="H19" s="55"/>
      <c r="I19" s="48">
        <f>G19+H19</f>
        <v>68590</v>
      </c>
      <c r="J19" s="54"/>
      <c r="K19" s="49"/>
      <c r="L19" s="10"/>
    </row>
    <row r="20" spans="1:12" ht="18" customHeight="1" x14ac:dyDescent="0.25">
      <c r="A20" s="57" t="s">
        <v>97</v>
      </c>
      <c r="B20" s="46" t="s">
        <v>98</v>
      </c>
      <c r="C20" s="14">
        <v>200</v>
      </c>
      <c r="D20" s="55"/>
      <c r="E20" s="61">
        <f t="shared" si="2"/>
        <v>200</v>
      </c>
      <c r="F20" s="55"/>
      <c r="G20" s="61">
        <f t="shared" si="3"/>
        <v>200</v>
      </c>
      <c r="H20" s="55"/>
      <c r="I20" s="48">
        <f>G20+H20</f>
        <v>200</v>
      </c>
      <c r="J20" s="54"/>
      <c r="K20" s="49"/>
      <c r="L20" s="10"/>
    </row>
    <row r="21" spans="1:12" s="11" customFormat="1" ht="29.25" customHeight="1" x14ac:dyDescent="0.25">
      <c r="A21" s="58" t="s">
        <v>99</v>
      </c>
      <c r="B21" s="26" t="s">
        <v>100</v>
      </c>
      <c r="C21" s="27">
        <f>SUM(C22:C25)</f>
        <v>916187.70000000007</v>
      </c>
      <c r="D21" s="27">
        <f t="shared" ref="D21:J21" si="6">SUM(D22:D25)</f>
        <v>4183.0999999999767</v>
      </c>
      <c r="E21" s="27">
        <f t="shared" si="6"/>
        <v>920370.8</v>
      </c>
      <c r="F21" s="27"/>
      <c r="G21" s="27">
        <f t="shared" si="6"/>
        <v>920370.8</v>
      </c>
      <c r="H21" s="27">
        <f t="shared" si="6"/>
        <v>5970</v>
      </c>
      <c r="I21" s="27">
        <f>SUM(I22:I25)</f>
        <v>926340.8</v>
      </c>
      <c r="J21" s="63">
        <f t="shared" si="6"/>
        <v>10153.099999999977</v>
      </c>
      <c r="K21" s="49"/>
      <c r="L21" s="10"/>
    </row>
    <row r="22" spans="1:12" ht="18" customHeight="1" x14ac:dyDescent="0.25">
      <c r="A22" s="57" t="s">
        <v>101</v>
      </c>
      <c r="B22" s="46" t="s">
        <v>102</v>
      </c>
      <c r="C22" s="14">
        <v>188468.5</v>
      </c>
      <c r="D22" s="47"/>
      <c r="E22" s="61">
        <f t="shared" si="2"/>
        <v>188468.5</v>
      </c>
      <c r="F22" s="47"/>
      <c r="G22" s="61">
        <f t="shared" si="3"/>
        <v>188468.5</v>
      </c>
      <c r="H22" s="47"/>
      <c r="I22" s="48">
        <f>G22+H22</f>
        <v>188468.5</v>
      </c>
      <c r="J22" s="16"/>
      <c r="K22" s="49"/>
      <c r="L22" s="10"/>
    </row>
    <row r="23" spans="1:12" ht="15.75" x14ac:dyDescent="0.25">
      <c r="A23" s="57" t="s">
        <v>103</v>
      </c>
      <c r="B23" s="46" t="s">
        <v>230</v>
      </c>
      <c r="C23" s="14">
        <v>98703.4</v>
      </c>
      <c r="D23" s="47"/>
      <c r="E23" s="61">
        <f t="shared" si="2"/>
        <v>98703.4</v>
      </c>
      <c r="F23" s="47"/>
      <c r="G23" s="61">
        <f t="shared" si="3"/>
        <v>98703.4</v>
      </c>
      <c r="H23" s="47"/>
      <c r="I23" s="48">
        <f t="shared" ref="I23:I25" si="7">G23+H23</f>
        <v>98703.4</v>
      </c>
      <c r="J23" s="16"/>
      <c r="K23" s="49"/>
      <c r="L23" s="10"/>
    </row>
    <row r="24" spans="1:12" ht="41.25" customHeight="1" x14ac:dyDescent="0.25">
      <c r="A24" s="57" t="s">
        <v>104</v>
      </c>
      <c r="B24" s="46" t="s">
        <v>231</v>
      </c>
      <c r="C24" s="14">
        <v>621515.80000000005</v>
      </c>
      <c r="D24" s="47">
        <v>4183.0999999999767</v>
      </c>
      <c r="E24" s="61">
        <f t="shared" si="2"/>
        <v>625698.9</v>
      </c>
      <c r="F24" s="47"/>
      <c r="G24" s="61">
        <f t="shared" si="3"/>
        <v>625698.9</v>
      </c>
      <c r="H24" s="47">
        <v>5970</v>
      </c>
      <c r="I24" s="48">
        <f t="shared" si="7"/>
        <v>631668.9</v>
      </c>
      <c r="J24" s="16">
        <f>D24+H24</f>
        <v>10153.099999999977</v>
      </c>
      <c r="K24" s="49"/>
      <c r="L24" s="10"/>
    </row>
    <row r="25" spans="1:12" ht="16.5" customHeight="1" x14ac:dyDescent="0.25">
      <c r="A25" s="57" t="s">
        <v>105</v>
      </c>
      <c r="B25" s="46" t="s">
        <v>106</v>
      </c>
      <c r="C25" s="14">
        <v>7500</v>
      </c>
      <c r="D25" s="47"/>
      <c r="E25" s="61">
        <f t="shared" si="2"/>
        <v>7500</v>
      </c>
      <c r="F25" s="47"/>
      <c r="G25" s="61">
        <f t="shared" si="3"/>
        <v>7500</v>
      </c>
      <c r="H25" s="47"/>
      <c r="I25" s="48">
        <f t="shared" si="7"/>
        <v>7500</v>
      </c>
      <c r="J25" s="16"/>
      <c r="K25" s="49"/>
      <c r="L25" s="10"/>
    </row>
    <row r="26" spans="1:12" s="11" customFormat="1" ht="19.5" customHeight="1" x14ac:dyDescent="0.25">
      <c r="A26" s="58" t="s">
        <v>107</v>
      </c>
      <c r="B26" s="26" t="s">
        <v>108</v>
      </c>
      <c r="C26" s="27">
        <f>SUM(C27:C36)-0.1</f>
        <v>29294719.199999996</v>
      </c>
      <c r="D26" s="27">
        <f t="shared" ref="D26" si="8">SUM(D27:D36)</f>
        <v>1397161.2999999996</v>
      </c>
      <c r="E26" s="27">
        <f>C26+D26-0.1</f>
        <v>30691880.399999995</v>
      </c>
      <c r="F26" s="27">
        <f>SUM(F27:F36)</f>
        <v>917581.40000000142</v>
      </c>
      <c r="G26" s="27">
        <f t="shared" ref="G26:H26" si="9">SUM(G27:G36)</f>
        <v>31609462</v>
      </c>
      <c r="H26" s="27"/>
      <c r="I26" s="27">
        <f>SUM(I27:I36)</f>
        <v>31609462</v>
      </c>
      <c r="J26" s="63">
        <f>SUM(J27:J36)</f>
        <v>2314742.7000000011</v>
      </c>
      <c r="K26" s="49"/>
      <c r="L26" s="10"/>
    </row>
    <row r="27" spans="1:12" ht="18" customHeight="1" x14ac:dyDescent="0.25">
      <c r="A27" s="57" t="s">
        <v>109</v>
      </c>
      <c r="B27" s="46" t="s">
        <v>110</v>
      </c>
      <c r="C27" s="14">
        <v>858688.4</v>
      </c>
      <c r="D27" s="47">
        <v>-817.70000000006985</v>
      </c>
      <c r="E27" s="61">
        <f t="shared" si="2"/>
        <v>857870.7</v>
      </c>
      <c r="F27" s="47"/>
      <c r="G27" s="61">
        <f t="shared" si="3"/>
        <v>857870.7</v>
      </c>
      <c r="H27" s="47"/>
      <c r="I27" s="48">
        <f>G27+H27</f>
        <v>857870.7</v>
      </c>
      <c r="J27" s="16">
        <f>D27</f>
        <v>-817.70000000006985</v>
      </c>
      <c r="K27" s="49"/>
      <c r="L27" s="10"/>
    </row>
    <row r="28" spans="1:12" ht="18.75" customHeight="1" x14ac:dyDescent="0.25">
      <c r="A28" s="57" t="s">
        <v>111</v>
      </c>
      <c r="B28" s="46" t="s">
        <v>112</v>
      </c>
      <c r="C28" s="14">
        <v>1500</v>
      </c>
      <c r="D28" s="47"/>
      <c r="E28" s="61">
        <f t="shared" si="2"/>
        <v>1500</v>
      </c>
      <c r="F28" s="47"/>
      <c r="G28" s="61">
        <f t="shared" si="3"/>
        <v>1500</v>
      </c>
      <c r="H28" s="47"/>
      <c r="I28" s="48">
        <f t="shared" ref="I28:I36" si="10">G28+H28</f>
        <v>1500</v>
      </c>
      <c r="J28" s="16"/>
      <c r="K28" s="49"/>
      <c r="L28" s="10"/>
    </row>
    <row r="29" spans="1:12" ht="18" customHeight="1" x14ac:dyDescent="0.25">
      <c r="A29" s="57" t="s">
        <v>113</v>
      </c>
      <c r="B29" s="46" t="s">
        <v>114</v>
      </c>
      <c r="C29" s="14">
        <v>2783000.4</v>
      </c>
      <c r="D29" s="47">
        <v>64446.100000000093</v>
      </c>
      <c r="E29" s="61">
        <f t="shared" si="2"/>
        <v>2847446.5</v>
      </c>
      <c r="F29" s="47">
        <v>25591.899999999907</v>
      </c>
      <c r="G29" s="61">
        <f t="shared" si="3"/>
        <v>2873038.4</v>
      </c>
      <c r="H29" s="47"/>
      <c r="I29" s="48">
        <f t="shared" si="10"/>
        <v>2873038.4</v>
      </c>
      <c r="J29" s="16">
        <f>D29+F29</f>
        <v>90038</v>
      </c>
      <c r="K29" s="49"/>
      <c r="L29" s="10"/>
    </row>
    <row r="30" spans="1:12" ht="18.75" customHeight="1" x14ac:dyDescent="0.25">
      <c r="A30" s="57" t="s">
        <v>115</v>
      </c>
      <c r="B30" s="46" t="s">
        <v>116</v>
      </c>
      <c r="C30" s="14">
        <v>48632.800000000003</v>
      </c>
      <c r="D30" s="47"/>
      <c r="E30" s="61">
        <f t="shared" si="2"/>
        <v>48632.800000000003</v>
      </c>
      <c r="F30" s="47"/>
      <c r="G30" s="61">
        <f t="shared" si="3"/>
        <v>48632.800000000003</v>
      </c>
      <c r="H30" s="47"/>
      <c r="I30" s="48">
        <f t="shared" si="10"/>
        <v>48632.800000000003</v>
      </c>
      <c r="J30" s="16"/>
      <c r="K30" s="49"/>
      <c r="L30" s="10"/>
    </row>
    <row r="31" spans="1:12" ht="18.75" customHeight="1" x14ac:dyDescent="0.25">
      <c r="A31" s="57" t="s">
        <v>117</v>
      </c>
      <c r="B31" s="46" t="s">
        <v>118</v>
      </c>
      <c r="C31" s="14">
        <v>363728.6</v>
      </c>
      <c r="D31" s="47"/>
      <c r="E31" s="61">
        <f t="shared" si="2"/>
        <v>363728.6</v>
      </c>
      <c r="F31" s="47">
        <v>2213.4000000000233</v>
      </c>
      <c r="G31" s="61">
        <f t="shared" si="3"/>
        <v>365942</v>
      </c>
      <c r="H31" s="47"/>
      <c r="I31" s="48">
        <f t="shared" si="10"/>
        <v>365942</v>
      </c>
      <c r="J31" s="16">
        <f>F31</f>
        <v>2213.4000000000233</v>
      </c>
      <c r="K31" s="49"/>
      <c r="L31" s="10"/>
    </row>
    <row r="32" spans="1:12" ht="17.25" customHeight="1" x14ac:dyDescent="0.25">
      <c r="A32" s="57" t="s">
        <v>119</v>
      </c>
      <c r="B32" s="46" t="s">
        <v>120</v>
      </c>
      <c r="C32" s="14">
        <v>5187435</v>
      </c>
      <c r="D32" s="47">
        <v>1321150.5</v>
      </c>
      <c r="E32" s="61">
        <f t="shared" si="2"/>
        <v>6508585.5</v>
      </c>
      <c r="F32" s="47">
        <v>446534.90000000037</v>
      </c>
      <c r="G32" s="61">
        <f t="shared" si="3"/>
        <v>6955120.4000000004</v>
      </c>
      <c r="H32" s="47"/>
      <c r="I32" s="48">
        <f t="shared" si="10"/>
        <v>6955120.4000000004</v>
      </c>
      <c r="J32" s="16">
        <f>F32+D32</f>
        <v>1767685.4000000004</v>
      </c>
      <c r="K32" s="49"/>
      <c r="L32" s="10"/>
    </row>
    <row r="33" spans="1:12" ht="18" customHeight="1" x14ac:dyDescent="0.25">
      <c r="A33" s="57" t="s">
        <v>121</v>
      </c>
      <c r="B33" s="46" t="s">
        <v>122</v>
      </c>
      <c r="C33" s="14">
        <v>15588041.6</v>
      </c>
      <c r="D33" s="47"/>
      <c r="E33" s="61">
        <f t="shared" si="2"/>
        <v>15588041.6</v>
      </c>
      <c r="F33" s="47">
        <v>243241.30000000075</v>
      </c>
      <c r="G33" s="61">
        <f t="shared" si="3"/>
        <v>15831282.9</v>
      </c>
      <c r="H33" s="47"/>
      <c r="I33" s="48">
        <f t="shared" si="10"/>
        <v>15831282.9</v>
      </c>
      <c r="J33" s="16">
        <f>F33</f>
        <v>243241.30000000075</v>
      </c>
      <c r="K33" s="49"/>
      <c r="L33" s="10"/>
    </row>
    <row r="34" spans="1:12" ht="18" customHeight="1" x14ac:dyDescent="0.25">
      <c r="A34" s="57" t="s">
        <v>123</v>
      </c>
      <c r="B34" s="46" t="s">
        <v>124</v>
      </c>
      <c r="C34" s="14">
        <v>146785.60000000001</v>
      </c>
      <c r="D34" s="47">
        <v>-349.20000000001164</v>
      </c>
      <c r="E34" s="61">
        <f t="shared" si="2"/>
        <v>146436.4</v>
      </c>
      <c r="F34" s="47"/>
      <c r="G34" s="61">
        <f t="shared" si="3"/>
        <v>146436.4</v>
      </c>
      <c r="H34" s="47"/>
      <c r="I34" s="48">
        <f t="shared" si="10"/>
        <v>146436.4</v>
      </c>
      <c r="J34" s="16">
        <f>D34</f>
        <v>-349.20000000001164</v>
      </c>
      <c r="K34" s="49"/>
      <c r="L34" s="10"/>
    </row>
    <row r="35" spans="1:12" ht="25.5" x14ac:dyDescent="0.25">
      <c r="A35" s="57" t="s">
        <v>125</v>
      </c>
      <c r="B35" s="46" t="s">
        <v>126</v>
      </c>
      <c r="C35" s="14">
        <v>18635</v>
      </c>
      <c r="D35" s="47"/>
      <c r="E35" s="61">
        <f t="shared" si="2"/>
        <v>18635</v>
      </c>
      <c r="F35" s="47"/>
      <c r="G35" s="61">
        <f t="shared" si="3"/>
        <v>18635</v>
      </c>
      <c r="H35" s="47"/>
      <c r="I35" s="48">
        <f t="shared" si="10"/>
        <v>18635</v>
      </c>
      <c r="J35" s="16"/>
      <c r="K35" s="49"/>
      <c r="L35" s="10"/>
    </row>
    <row r="36" spans="1:12" ht="17.25" customHeight="1" x14ac:dyDescent="0.25">
      <c r="A36" s="57" t="s">
        <v>127</v>
      </c>
      <c r="B36" s="46" t="s">
        <v>128</v>
      </c>
      <c r="C36" s="14">
        <v>4298271.9000000004</v>
      </c>
      <c r="D36" s="47">
        <v>12731.599999999627</v>
      </c>
      <c r="E36" s="61">
        <f t="shared" si="2"/>
        <v>4311003.5</v>
      </c>
      <c r="F36" s="47">
        <v>199999.90000000037</v>
      </c>
      <c r="G36" s="61">
        <f t="shared" si="3"/>
        <v>4511003.4000000004</v>
      </c>
      <c r="H36" s="47"/>
      <c r="I36" s="48">
        <f t="shared" si="10"/>
        <v>4511003.4000000004</v>
      </c>
      <c r="J36" s="16">
        <f>D36+F36</f>
        <v>212731.5</v>
      </c>
      <c r="K36" s="49"/>
      <c r="L36" s="10"/>
    </row>
    <row r="37" spans="1:12" s="11" customFormat="1" ht="20.25" customHeight="1" x14ac:dyDescent="0.25">
      <c r="A37" s="58" t="s">
        <v>129</v>
      </c>
      <c r="B37" s="26" t="s">
        <v>130</v>
      </c>
      <c r="C37" s="27">
        <f>SUM(C38:C42)</f>
        <v>4512138.8</v>
      </c>
      <c r="D37" s="27">
        <f>SUM(D38:D42)</f>
        <v>369596.39999999979</v>
      </c>
      <c r="E37" s="27">
        <f t="shared" ref="E37:H37" si="11">SUM(E38:E42)</f>
        <v>4881735.2</v>
      </c>
      <c r="F37" s="27">
        <f t="shared" si="11"/>
        <v>37035.200000000303</v>
      </c>
      <c r="G37" s="27">
        <f>SUM(G38:G42)+0.1</f>
        <v>4918770.4999999991</v>
      </c>
      <c r="H37" s="27"/>
      <c r="I37" s="27">
        <f>SUM(I38:I42)+0.1</f>
        <v>4918770.4999999991</v>
      </c>
      <c r="J37" s="63">
        <f>SUM(J38:J42)</f>
        <v>406631.60000000009</v>
      </c>
      <c r="K37" s="49"/>
      <c r="L37" s="10"/>
    </row>
    <row r="38" spans="1:12" ht="18.75" customHeight="1" x14ac:dyDescent="0.25">
      <c r="A38" s="57" t="s">
        <v>131</v>
      </c>
      <c r="B38" s="46" t="s">
        <v>132</v>
      </c>
      <c r="C38" s="14">
        <v>1682549.2</v>
      </c>
      <c r="D38" s="47">
        <v>734224.59999999986</v>
      </c>
      <c r="E38" s="61">
        <f t="shared" si="2"/>
        <v>2416773.7999999998</v>
      </c>
      <c r="F38" s="47">
        <v>37035.300000000279</v>
      </c>
      <c r="G38" s="61">
        <f t="shared" si="3"/>
        <v>2453809.1</v>
      </c>
      <c r="H38" s="47"/>
      <c r="I38" s="48">
        <f>G38+H38</f>
        <v>2453809.1</v>
      </c>
      <c r="J38" s="16">
        <f>D38+F38</f>
        <v>771259.90000000014</v>
      </c>
      <c r="K38" s="49"/>
      <c r="L38" s="10"/>
    </row>
    <row r="39" spans="1:12" ht="18.75" customHeight="1" x14ac:dyDescent="0.25">
      <c r="A39" s="57" t="s">
        <v>133</v>
      </c>
      <c r="B39" s="46" t="s">
        <v>134</v>
      </c>
      <c r="C39" s="14">
        <v>1093291.7</v>
      </c>
      <c r="D39" s="47">
        <v>-363157.5</v>
      </c>
      <c r="E39" s="61">
        <f t="shared" si="2"/>
        <v>730134.2</v>
      </c>
      <c r="F39" s="47">
        <v>-9.9999999976716936E-2</v>
      </c>
      <c r="G39" s="61">
        <f t="shared" si="3"/>
        <v>730134.1</v>
      </c>
      <c r="H39" s="47"/>
      <c r="I39" s="48">
        <f t="shared" ref="I39:I42" si="12">G39+H39</f>
        <v>730134.1</v>
      </c>
      <c r="J39" s="16">
        <f>D39+F39</f>
        <v>-363157.6</v>
      </c>
      <c r="K39" s="49"/>
      <c r="L39" s="10"/>
    </row>
    <row r="40" spans="1:12" ht="16.5" customHeight="1" x14ac:dyDescent="0.25">
      <c r="A40" s="57" t="s">
        <v>135</v>
      </c>
      <c r="B40" s="46" t="s">
        <v>136</v>
      </c>
      <c r="C40" s="14">
        <v>1040828.1</v>
      </c>
      <c r="D40" s="47"/>
      <c r="E40" s="61">
        <f t="shared" si="2"/>
        <v>1040828.1</v>
      </c>
      <c r="F40" s="47"/>
      <c r="G40" s="61">
        <f t="shared" si="3"/>
        <v>1040828.1</v>
      </c>
      <c r="H40" s="47"/>
      <c r="I40" s="48">
        <f t="shared" si="12"/>
        <v>1040828.1</v>
      </c>
      <c r="J40" s="16"/>
      <c r="K40" s="49"/>
      <c r="L40" s="10"/>
    </row>
    <row r="41" spans="1:12" ht="32.25" customHeight="1" x14ac:dyDescent="0.25">
      <c r="A41" s="57" t="s">
        <v>245</v>
      </c>
      <c r="B41" s="46" t="s">
        <v>246</v>
      </c>
      <c r="C41" s="14"/>
      <c r="D41" s="47"/>
      <c r="E41" s="61"/>
      <c r="F41" s="47"/>
      <c r="G41" s="61"/>
      <c r="H41" s="47"/>
      <c r="I41" s="48"/>
      <c r="J41" s="16"/>
      <c r="K41" s="49"/>
      <c r="L41" s="10"/>
    </row>
    <row r="42" spans="1:12" ht="25.5" x14ac:dyDescent="0.25">
      <c r="A42" s="57" t="s">
        <v>137</v>
      </c>
      <c r="B42" s="46" t="s">
        <v>138</v>
      </c>
      <c r="C42" s="14">
        <v>695469.8</v>
      </c>
      <c r="D42" s="47">
        <v>-1470.7000000000698</v>
      </c>
      <c r="E42" s="61">
        <f t="shared" si="2"/>
        <v>693999.1</v>
      </c>
      <c r="F42" s="47"/>
      <c r="G42" s="61">
        <f t="shared" si="3"/>
        <v>693999.1</v>
      </c>
      <c r="H42" s="47"/>
      <c r="I42" s="48">
        <f t="shared" si="12"/>
        <v>693999.1</v>
      </c>
      <c r="J42" s="16">
        <f>D42</f>
        <v>-1470.7000000000698</v>
      </c>
      <c r="K42" s="49"/>
      <c r="L42" s="10"/>
    </row>
    <row r="43" spans="1:12" s="11" customFormat="1" ht="18.75" customHeight="1" x14ac:dyDescent="0.25">
      <c r="A43" s="58" t="s">
        <v>139</v>
      </c>
      <c r="B43" s="26" t="s">
        <v>140</v>
      </c>
      <c r="C43" s="27">
        <f>SUM(C44:C47)</f>
        <v>110268.79999999999</v>
      </c>
      <c r="D43" s="27">
        <f>D44+D45+D46+D47</f>
        <v>-630.39999999999418</v>
      </c>
      <c r="E43" s="27">
        <f t="shared" ref="E43:H43" si="13">E44+E45+E46+E47</f>
        <v>109638.39999999999</v>
      </c>
      <c r="F43" s="27">
        <f t="shared" si="13"/>
        <v>13900.200000000004</v>
      </c>
      <c r="G43" s="27">
        <f t="shared" si="13"/>
        <v>123538.6</v>
      </c>
      <c r="H43" s="27"/>
      <c r="I43" s="27">
        <f>I44+I45+I46+I47</f>
        <v>123538.6</v>
      </c>
      <c r="J43" s="63">
        <f t="shared" ref="J43" si="14">J44+J45+J46+J47</f>
        <v>13269.80000000001</v>
      </c>
      <c r="K43" s="49"/>
      <c r="L43" s="10"/>
    </row>
    <row r="44" spans="1:12" ht="15.75" x14ac:dyDescent="0.25">
      <c r="A44" s="57" t="s">
        <v>141</v>
      </c>
      <c r="B44" s="46" t="s">
        <v>142</v>
      </c>
      <c r="C44" s="14"/>
      <c r="D44" s="47"/>
      <c r="E44" s="61"/>
      <c r="F44" s="47"/>
      <c r="G44" s="61"/>
      <c r="H44" s="47"/>
      <c r="I44" s="48"/>
      <c r="J44" s="16"/>
      <c r="K44" s="49"/>
      <c r="L44" s="10"/>
    </row>
    <row r="45" spans="1:12" ht="25.5" x14ac:dyDescent="0.25">
      <c r="A45" s="57" t="s">
        <v>143</v>
      </c>
      <c r="B45" s="46" t="s">
        <v>144</v>
      </c>
      <c r="C45" s="14">
        <v>33486.6</v>
      </c>
      <c r="D45" s="47"/>
      <c r="E45" s="61">
        <f t="shared" si="2"/>
        <v>33486.6</v>
      </c>
      <c r="F45" s="47">
        <v>13900.200000000004</v>
      </c>
      <c r="G45" s="61">
        <f t="shared" si="3"/>
        <v>47386.8</v>
      </c>
      <c r="H45" s="47"/>
      <c r="I45" s="48">
        <f t="shared" ref="I45:I47" si="15">G45+H45</f>
        <v>47386.8</v>
      </c>
      <c r="J45" s="16">
        <f>F45</f>
        <v>13900.200000000004</v>
      </c>
      <c r="K45" s="49"/>
      <c r="L45" s="10"/>
    </row>
    <row r="46" spans="1:12" ht="25.5" x14ac:dyDescent="0.25">
      <c r="A46" s="57" t="s">
        <v>145</v>
      </c>
      <c r="B46" s="46" t="s">
        <v>146</v>
      </c>
      <c r="C46" s="14">
        <v>100</v>
      </c>
      <c r="D46" s="47"/>
      <c r="E46" s="61">
        <f t="shared" si="2"/>
        <v>100</v>
      </c>
      <c r="F46" s="47"/>
      <c r="G46" s="61">
        <f t="shared" si="3"/>
        <v>100</v>
      </c>
      <c r="H46" s="47"/>
      <c r="I46" s="48">
        <f t="shared" si="15"/>
        <v>100</v>
      </c>
      <c r="J46" s="16"/>
      <c r="K46" s="49"/>
      <c r="L46" s="10"/>
    </row>
    <row r="47" spans="1:12" ht="20.25" customHeight="1" x14ac:dyDescent="0.25">
      <c r="A47" s="57" t="s">
        <v>147</v>
      </c>
      <c r="B47" s="46" t="s">
        <v>148</v>
      </c>
      <c r="C47" s="14">
        <v>76682.2</v>
      </c>
      <c r="D47" s="47">
        <v>-630.39999999999418</v>
      </c>
      <c r="E47" s="61">
        <f t="shared" si="2"/>
        <v>76051.8</v>
      </c>
      <c r="F47" s="47"/>
      <c r="G47" s="61">
        <f t="shared" si="3"/>
        <v>76051.8</v>
      </c>
      <c r="H47" s="47"/>
      <c r="I47" s="48">
        <f t="shared" si="15"/>
        <v>76051.8</v>
      </c>
      <c r="J47" s="16">
        <f>D47</f>
        <v>-630.39999999999418</v>
      </c>
      <c r="K47" s="49"/>
      <c r="L47" s="10"/>
    </row>
    <row r="48" spans="1:12" s="11" customFormat="1" ht="15.75" x14ac:dyDescent="0.25">
      <c r="A48" s="58" t="s">
        <v>149</v>
      </c>
      <c r="B48" s="26" t="s">
        <v>150</v>
      </c>
      <c r="C48" s="27">
        <f>SUM(C49:C55)</f>
        <v>39681060.100000001</v>
      </c>
      <c r="D48" s="27">
        <f t="shared" ref="D48:H48" si="16">SUM(D49:D55)</f>
        <v>90681.90000000177</v>
      </c>
      <c r="E48" s="27">
        <f t="shared" si="16"/>
        <v>39771742.000000007</v>
      </c>
      <c r="F48" s="27">
        <f t="shared" si="16"/>
        <v>3043632.9000000004</v>
      </c>
      <c r="G48" s="27">
        <f t="shared" si="16"/>
        <v>42815374.899999991</v>
      </c>
      <c r="H48" s="27">
        <f t="shared" si="16"/>
        <v>2353771.7000000002</v>
      </c>
      <c r="I48" s="27">
        <f>SUM(I49:I55)</f>
        <v>45169146.599999994</v>
      </c>
      <c r="J48" s="63">
        <f>SUM(J49:J55)</f>
        <v>5488086.5000000009</v>
      </c>
      <c r="K48" s="49"/>
      <c r="L48" s="10"/>
    </row>
    <row r="49" spans="1:12" ht="17.25" customHeight="1" x14ac:dyDescent="0.25">
      <c r="A49" s="57" t="s">
        <v>151</v>
      </c>
      <c r="B49" s="46" t="s">
        <v>152</v>
      </c>
      <c r="C49" s="14">
        <v>6081141.0999999996</v>
      </c>
      <c r="D49" s="47">
        <v>-59117.099999999627</v>
      </c>
      <c r="E49" s="61">
        <f t="shared" si="2"/>
        <v>6022024</v>
      </c>
      <c r="F49" s="47">
        <v>750728.29999999981</v>
      </c>
      <c r="G49" s="61">
        <f t="shared" si="3"/>
        <v>6772752.2999999998</v>
      </c>
      <c r="H49" s="47">
        <v>253771.70000000019</v>
      </c>
      <c r="I49" s="48">
        <f>G49+H49</f>
        <v>7026524</v>
      </c>
      <c r="J49" s="16">
        <f>D49+F49+H49</f>
        <v>945382.90000000037</v>
      </c>
      <c r="K49" s="49"/>
      <c r="L49" s="10"/>
    </row>
    <row r="50" spans="1:12" ht="18" customHeight="1" x14ac:dyDescent="0.25">
      <c r="A50" s="57" t="s">
        <v>153</v>
      </c>
      <c r="B50" s="46" t="s">
        <v>154</v>
      </c>
      <c r="C50" s="14">
        <v>26076905.199999999</v>
      </c>
      <c r="D50" s="47">
        <v>31506.60000000149</v>
      </c>
      <c r="E50" s="61">
        <f t="shared" si="2"/>
        <v>26108411.800000001</v>
      </c>
      <c r="F50" s="47">
        <v>1782754.8000000007</v>
      </c>
      <c r="G50" s="61">
        <f t="shared" si="3"/>
        <v>27891166.600000001</v>
      </c>
      <c r="H50" s="47">
        <v>2100000</v>
      </c>
      <c r="I50" s="48">
        <f t="shared" ref="I50:I55" si="17">G50+H50</f>
        <v>29991166.600000001</v>
      </c>
      <c r="J50" s="16">
        <f>D50+F50+H50</f>
        <v>3914261.4000000022</v>
      </c>
      <c r="K50" s="49"/>
      <c r="L50" s="10"/>
    </row>
    <row r="51" spans="1:12" ht="19.5" customHeight="1" x14ac:dyDescent="0.25">
      <c r="A51" s="57" t="s">
        <v>155</v>
      </c>
      <c r="B51" s="46" t="s">
        <v>156</v>
      </c>
      <c r="C51" s="14">
        <v>1360171.6</v>
      </c>
      <c r="D51" s="47">
        <v>24750.5</v>
      </c>
      <c r="E51" s="61">
        <f t="shared" si="2"/>
        <v>1384922.1</v>
      </c>
      <c r="F51" s="47">
        <v>111718.79999999981</v>
      </c>
      <c r="G51" s="61">
        <f t="shared" si="3"/>
        <v>1496640.9</v>
      </c>
      <c r="H51" s="47"/>
      <c r="I51" s="48">
        <f t="shared" si="17"/>
        <v>1496640.9</v>
      </c>
      <c r="J51" s="16">
        <f>D51+F51</f>
        <v>136469.29999999981</v>
      </c>
      <c r="K51" s="49"/>
      <c r="L51" s="10"/>
    </row>
    <row r="52" spans="1:12" ht="18" customHeight="1" x14ac:dyDescent="0.25">
      <c r="A52" s="57" t="s">
        <v>157</v>
      </c>
      <c r="B52" s="46" t="s">
        <v>158</v>
      </c>
      <c r="C52" s="14">
        <v>3809639.9</v>
      </c>
      <c r="D52" s="47">
        <v>-2019</v>
      </c>
      <c r="E52" s="61">
        <f t="shared" si="2"/>
        <v>3807620.9</v>
      </c>
      <c r="F52" s="47">
        <v>167346.89999999991</v>
      </c>
      <c r="G52" s="61">
        <f t="shared" si="3"/>
        <v>3974967.8</v>
      </c>
      <c r="H52" s="47"/>
      <c r="I52" s="48">
        <f t="shared" si="17"/>
        <v>3974967.8</v>
      </c>
      <c r="J52" s="16">
        <f>D52+F52</f>
        <v>165327.89999999991</v>
      </c>
      <c r="K52" s="49"/>
      <c r="L52" s="10"/>
    </row>
    <row r="53" spans="1:12" ht="25.5" x14ac:dyDescent="0.25">
      <c r="A53" s="57" t="s">
        <v>159</v>
      </c>
      <c r="B53" s="46" t="s">
        <v>160</v>
      </c>
      <c r="C53" s="14">
        <v>263308.59999999998</v>
      </c>
      <c r="D53" s="47">
        <v>-50</v>
      </c>
      <c r="E53" s="61">
        <f t="shared" si="2"/>
        <v>263258.59999999998</v>
      </c>
      <c r="F53" s="47">
        <v>240.10000000003492</v>
      </c>
      <c r="G53" s="61">
        <f t="shared" si="3"/>
        <v>263498.7</v>
      </c>
      <c r="H53" s="47"/>
      <c r="I53" s="48">
        <f t="shared" si="17"/>
        <v>263498.7</v>
      </c>
      <c r="J53" s="16">
        <f>D53+F53</f>
        <v>190.10000000003492</v>
      </c>
      <c r="K53" s="49"/>
      <c r="L53" s="10"/>
    </row>
    <row r="54" spans="1:12" ht="17.25" customHeight="1" x14ac:dyDescent="0.25">
      <c r="A54" s="57" t="s">
        <v>161</v>
      </c>
      <c r="B54" s="46" t="s">
        <v>162</v>
      </c>
      <c r="C54" s="14">
        <v>173213.2</v>
      </c>
      <c r="D54" s="47"/>
      <c r="E54" s="61">
        <f t="shared" si="2"/>
        <v>173213.2</v>
      </c>
      <c r="F54" s="47">
        <v>201463.59999999998</v>
      </c>
      <c r="G54" s="61">
        <f t="shared" si="3"/>
        <v>374676.8</v>
      </c>
      <c r="H54" s="47"/>
      <c r="I54" s="48">
        <f t="shared" si="17"/>
        <v>374676.8</v>
      </c>
      <c r="J54" s="16">
        <f>F54</f>
        <v>201463.59999999998</v>
      </c>
      <c r="K54" s="49"/>
      <c r="L54" s="10"/>
    </row>
    <row r="55" spans="1:12" ht="16.5" customHeight="1" x14ac:dyDescent="0.25">
      <c r="A55" s="57" t="s">
        <v>163</v>
      </c>
      <c r="B55" s="46" t="s">
        <v>164</v>
      </c>
      <c r="C55" s="14">
        <v>1916680.5</v>
      </c>
      <c r="D55" s="47">
        <v>95610.899999999907</v>
      </c>
      <c r="E55" s="61">
        <f t="shared" si="2"/>
        <v>2012291.4</v>
      </c>
      <c r="F55" s="47">
        <v>29380.40000000014</v>
      </c>
      <c r="G55" s="61">
        <f t="shared" si="3"/>
        <v>2041671.8</v>
      </c>
      <c r="H55" s="47"/>
      <c r="I55" s="48">
        <f t="shared" si="17"/>
        <v>2041671.8</v>
      </c>
      <c r="J55" s="16">
        <f>D55+F55</f>
        <v>124991.30000000005</v>
      </c>
      <c r="K55" s="49"/>
      <c r="L55" s="10"/>
    </row>
    <row r="56" spans="1:12" s="11" customFormat="1" ht="21" customHeight="1" x14ac:dyDescent="0.25">
      <c r="A56" s="58" t="s">
        <v>165</v>
      </c>
      <c r="B56" s="26" t="s">
        <v>166</v>
      </c>
      <c r="C56" s="27">
        <f>SUM(C57:C58)</f>
        <v>2692663.6999999997</v>
      </c>
      <c r="D56" s="27">
        <f t="shared" ref="D56:J56" si="18">SUM(D57:D58)</f>
        <v>118485.30000000028</v>
      </c>
      <c r="E56" s="27">
        <f t="shared" si="18"/>
        <v>2811149</v>
      </c>
      <c r="F56" s="27">
        <f t="shared" si="18"/>
        <v>438124.39999999991</v>
      </c>
      <c r="G56" s="27">
        <f t="shared" si="18"/>
        <v>3249273.4</v>
      </c>
      <c r="H56" s="27"/>
      <c r="I56" s="27">
        <f>I57+I58</f>
        <v>3249273.4</v>
      </c>
      <c r="J56" s="63">
        <f t="shared" si="18"/>
        <v>556609.70000000019</v>
      </c>
      <c r="K56" s="49"/>
      <c r="L56" s="10"/>
    </row>
    <row r="57" spans="1:12" ht="18" customHeight="1" x14ac:dyDescent="0.25">
      <c r="A57" s="57" t="s">
        <v>167</v>
      </c>
      <c r="B57" s="46" t="s">
        <v>168</v>
      </c>
      <c r="C57" s="14">
        <v>2592161.7999999998</v>
      </c>
      <c r="D57" s="47">
        <v>119322.30000000028</v>
      </c>
      <c r="E57" s="61">
        <f t="shared" si="2"/>
        <v>2711484.1</v>
      </c>
      <c r="F57" s="47">
        <v>438124.39999999991</v>
      </c>
      <c r="G57" s="61">
        <f t="shared" si="3"/>
        <v>3149608.5</v>
      </c>
      <c r="H57" s="47"/>
      <c r="I57" s="48">
        <f>G57+H57</f>
        <v>3149608.5</v>
      </c>
      <c r="J57" s="16">
        <f>D57+F57</f>
        <v>557446.70000000019</v>
      </c>
      <c r="K57" s="49"/>
      <c r="L57" s="10"/>
    </row>
    <row r="58" spans="1:12" ht="18.75" customHeight="1" x14ac:dyDescent="0.25">
      <c r="A58" s="57" t="s">
        <v>169</v>
      </c>
      <c r="B58" s="46" t="s">
        <v>170</v>
      </c>
      <c r="C58" s="14">
        <v>100501.9</v>
      </c>
      <c r="D58" s="47">
        <v>-837</v>
      </c>
      <c r="E58" s="61">
        <f t="shared" si="2"/>
        <v>99664.9</v>
      </c>
      <c r="F58" s="47"/>
      <c r="G58" s="61">
        <f t="shared" si="3"/>
        <v>99664.9</v>
      </c>
      <c r="H58" s="47"/>
      <c r="I58" s="48">
        <f>G58+H58</f>
        <v>99664.9</v>
      </c>
      <c r="J58" s="16">
        <f>D58</f>
        <v>-837</v>
      </c>
      <c r="K58" s="49"/>
      <c r="L58" s="10"/>
    </row>
    <row r="59" spans="1:12" s="11" customFormat="1" ht="20.25" customHeight="1" x14ac:dyDescent="0.25">
      <c r="A59" s="58" t="s">
        <v>171</v>
      </c>
      <c r="B59" s="26" t="s">
        <v>172</v>
      </c>
      <c r="C59" s="27">
        <f>SUM(C60:C66)</f>
        <v>12290988</v>
      </c>
      <c r="D59" s="27">
        <f t="shared" ref="D59:H59" si="19">SUM(D60:D66)</f>
        <v>695780.79999999935</v>
      </c>
      <c r="E59" s="27">
        <f t="shared" si="19"/>
        <v>12986768.799999999</v>
      </c>
      <c r="F59" s="27">
        <f t="shared" si="19"/>
        <v>889855.30000000098</v>
      </c>
      <c r="G59" s="27">
        <f>SUM(G60:G66)-0.1</f>
        <v>13876623.999999998</v>
      </c>
      <c r="H59" s="27"/>
      <c r="I59" s="27">
        <f>SUM(I60:I66)-0.1</f>
        <v>13876623.999999998</v>
      </c>
      <c r="J59" s="63">
        <f>SUM(J60:J66)</f>
        <v>1585636.1</v>
      </c>
      <c r="K59" s="49"/>
      <c r="L59" s="10"/>
    </row>
    <row r="60" spans="1:12" ht="18.75" customHeight="1" x14ac:dyDescent="0.25">
      <c r="A60" s="57" t="s">
        <v>173</v>
      </c>
      <c r="B60" s="46" t="s">
        <v>174</v>
      </c>
      <c r="C60" s="14">
        <v>6413224</v>
      </c>
      <c r="D60" s="47">
        <v>613644.29999999981</v>
      </c>
      <c r="E60" s="61">
        <f t="shared" si="2"/>
        <v>7026868.2999999998</v>
      </c>
      <c r="F60" s="47">
        <v>796672.10000000056</v>
      </c>
      <c r="G60" s="61">
        <f t="shared" si="3"/>
        <v>7823540.4000000004</v>
      </c>
      <c r="H60" s="47"/>
      <c r="I60" s="48">
        <f>G60+H60</f>
        <v>7823540.4000000004</v>
      </c>
      <c r="J60" s="16">
        <f>D60+F60</f>
        <v>1410316.4000000004</v>
      </c>
      <c r="K60" s="49"/>
      <c r="L60" s="10"/>
    </row>
    <row r="61" spans="1:12" ht="21" customHeight="1" x14ac:dyDescent="0.25">
      <c r="A61" s="57" t="s">
        <v>175</v>
      </c>
      <c r="B61" s="46" t="s">
        <v>176</v>
      </c>
      <c r="C61" s="14">
        <v>526961.19999999995</v>
      </c>
      <c r="D61" s="47">
        <v>2359.1000000000931</v>
      </c>
      <c r="E61" s="61">
        <f t="shared" si="2"/>
        <v>529320.30000000005</v>
      </c>
      <c r="F61" s="47">
        <v>40153.79999999993</v>
      </c>
      <c r="G61" s="61">
        <f t="shared" si="3"/>
        <v>569474.1</v>
      </c>
      <c r="H61" s="47"/>
      <c r="I61" s="48">
        <f t="shared" ref="I61:I66" si="20">G61+H61</f>
        <v>569474.1</v>
      </c>
      <c r="J61" s="16">
        <f>D61+F61</f>
        <v>42512.900000000023</v>
      </c>
      <c r="K61" s="49"/>
      <c r="L61" s="10"/>
    </row>
    <row r="62" spans="1:12" ht="17.25" customHeight="1" x14ac:dyDescent="0.25">
      <c r="A62" s="57" t="s">
        <v>177</v>
      </c>
      <c r="B62" s="46" t="s">
        <v>178</v>
      </c>
      <c r="C62" s="14">
        <v>532993.4</v>
      </c>
      <c r="D62" s="47"/>
      <c r="E62" s="61">
        <f t="shared" si="2"/>
        <v>532993.4</v>
      </c>
      <c r="F62" s="47">
        <v>6870.2999999999302</v>
      </c>
      <c r="G62" s="61">
        <f t="shared" si="3"/>
        <v>539863.69999999995</v>
      </c>
      <c r="H62" s="47"/>
      <c r="I62" s="48">
        <f t="shared" si="20"/>
        <v>539863.69999999995</v>
      </c>
      <c r="J62" s="16">
        <f>F62</f>
        <v>6870.2999999999302</v>
      </c>
      <c r="K62" s="49"/>
      <c r="L62" s="10"/>
    </row>
    <row r="63" spans="1:12" ht="17.25" customHeight="1" x14ac:dyDescent="0.25">
      <c r="A63" s="57" t="s">
        <v>179</v>
      </c>
      <c r="B63" s="46" t="s">
        <v>180</v>
      </c>
      <c r="C63" s="14">
        <v>111909.8</v>
      </c>
      <c r="D63" s="47"/>
      <c r="E63" s="61">
        <f t="shared" si="2"/>
        <v>111909.8</v>
      </c>
      <c r="F63" s="47">
        <v>3340.3999999999942</v>
      </c>
      <c r="G63" s="61">
        <f t="shared" si="3"/>
        <v>115250.2</v>
      </c>
      <c r="H63" s="47"/>
      <c r="I63" s="48">
        <f t="shared" si="20"/>
        <v>115250.2</v>
      </c>
      <c r="J63" s="16">
        <f>F63</f>
        <v>3340.3999999999942</v>
      </c>
      <c r="K63" s="49"/>
      <c r="L63" s="10"/>
    </row>
    <row r="64" spans="1:12" ht="25.5" x14ac:dyDescent="0.25">
      <c r="A64" s="57" t="s">
        <v>181</v>
      </c>
      <c r="B64" s="46" t="s">
        <v>182</v>
      </c>
      <c r="C64" s="14">
        <v>257163.2</v>
      </c>
      <c r="D64" s="47"/>
      <c r="E64" s="61">
        <f t="shared" si="2"/>
        <v>257163.2</v>
      </c>
      <c r="F64" s="47">
        <v>14140</v>
      </c>
      <c r="G64" s="61">
        <f t="shared" si="3"/>
        <v>271303.2</v>
      </c>
      <c r="H64" s="47"/>
      <c r="I64" s="48">
        <f t="shared" si="20"/>
        <v>271303.2</v>
      </c>
      <c r="J64" s="16">
        <f>F64</f>
        <v>14140</v>
      </c>
      <c r="K64" s="49"/>
      <c r="L64" s="10"/>
    </row>
    <row r="65" spans="1:12" ht="17.25" customHeight="1" x14ac:dyDescent="0.25">
      <c r="A65" s="57" t="s">
        <v>183</v>
      </c>
      <c r="B65" s="46" t="s">
        <v>184</v>
      </c>
      <c r="C65" s="14">
        <v>8973.2000000000007</v>
      </c>
      <c r="D65" s="47"/>
      <c r="E65" s="61">
        <f t="shared" si="2"/>
        <v>8973.2000000000007</v>
      </c>
      <c r="F65" s="47">
        <v>410.09999999999854</v>
      </c>
      <c r="G65" s="61">
        <f t="shared" si="3"/>
        <v>9383.2999999999993</v>
      </c>
      <c r="H65" s="47"/>
      <c r="I65" s="48">
        <f t="shared" si="20"/>
        <v>9383.2999999999993</v>
      </c>
      <c r="J65" s="16">
        <f>F65</f>
        <v>410.09999999999854</v>
      </c>
      <c r="K65" s="49"/>
      <c r="L65" s="10"/>
    </row>
    <row r="66" spans="1:12" ht="18.75" customHeight="1" x14ac:dyDescent="0.25">
      <c r="A66" s="57" t="s">
        <v>185</v>
      </c>
      <c r="B66" s="46" t="s">
        <v>186</v>
      </c>
      <c r="C66" s="14">
        <v>4439763.2</v>
      </c>
      <c r="D66" s="47">
        <v>79777.399999999441</v>
      </c>
      <c r="E66" s="61">
        <f t="shared" si="2"/>
        <v>4519540.5999999996</v>
      </c>
      <c r="F66" s="47">
        <v>28268.600000000559</v>
      </c>
      <c r="G66" s="61">
        <f t="shared" si="3"/>
        <v>4547809.2</v>
      </c>
      <c r="H66" s="47"/>
      <c r="I66" s="48">
        <f t="shared" si="20"/>
        <v>4547809.2</v>
      </c>
      <c r="J66" s="16">
        <f>D66+F66</f>
        <v>108046</v>
      </c>
      <c r="K66" s="49"/>
      <c r="L66" s="10"/>
    </row>
    <row r="67" spans="1:12" s="11" customFormat="1" ht="24" customHeight="1" x14ac:dyDescent="0.25">
      <c r="A67" s="58" t="s">
        <v>187</v>
      </c>
      <c r="B67" s="26" t="s">
        <v>188</v>
      </c>
      <c r="C67" s="27">
        <f>SUM(C68:C72)+0.1</f>
        <v>38479356</v>
      </c>
      <c r="D67" s="27">
        <f t="shared" ref="D67:H67" si="21">SUM(D68:D72)</f>
        <v>156391.19999999972</v>
      </c>
      <c r="E67" s="27">
        <f t="shared" si="21"/>
        <v>38635747.100000001</v>
      </c>
      <c r="F67" s="27">
        <f t="shared" si="21"/>
        <v>1855948.2999999989</v>
      </c>
      <c r="G67" s="27">
        <f>SUM(G68:G72)-0.1</f>
        <v>40491695.299999997</v>
      </c>
      <c r="H67" s="27">
        <f t="shared" si="21"/>
        <v>-253771.70000000019</v>
      </c>
      <c r="I67" s="27">
        <f>SUM(I68:I72)-0.1</f>
        <v>40237923.600000001</v>
      </c>
      <c r="J67" s="63">
        <f>SUM(J68:J72)</f>
        <v>1758567.7999999984</v>
      </c>
      <c r="K67" s="49"/>
      <c r="L67" s="10"/>
    </row>
    <row r="68" spans="1:12" ht="19.5" customHeight="1" x14ac:dyDescent="0.25">
      <c r="A68" s="57" t="s">
        <v>189</v>
      </c>
      <c r="B68" s="46" t="s">
        <v>190</v>
      </c>
      <c r="C68" s="14">
        <v>191456.7</v>
      </c>
      <c r="D68" s="47">
        <v>0</v>
      </c>
      <c r="E68" s="61">
        <f t="shared" si="2"/>
        <v>191456.7</v>
      </c>
      <c r="F68" s="47"/>
      <c r="G68" s="61">
        <f t="shared" si="3"/>
        <v>191456.7</v>
      </c>
      <c r="H68" s="47"/>
      <c r="I68" s="48">
        <f>G68+H68</f>
        <v>191456.7</v>
      </c>
      <c r="J68" s="16"/>
      <c r="K68" s="49"/>
      <c r="L68" s="10"/>
    </row>
    <row r="69" spans="1:12" ht="20.25" customHeight="1" x14ac:dyDescent="0.25">
      <c r="A69" s="57" t="s">
        <v>191</v>
      </c>
      <c r="B69" s="46" t="s">
        <v>192</v>
      </c>
      <c r="C69" s="14">
        <v>7587286.5</v>
      </c>
      <c r="D69" s="47">
        <v>-66108.400000000373</v>
      </c>
      <c r="E69" s="61">
        <f t="shared" si="2"/>
        <v>7521178.0999999996</v>
      </c>
      <c r="F69" s="47">
        <v>459367.5</v>
      </c>
      <c r="G69" s="61">
        <f t="shared" si="3"/>
        <v>7980545.5999999996</v>
      </c>
      <c r="H69" s="47"/>
      <c r="I69" s="48">
        <f t="shared" ref="I69:I72" si="22">G69+H69</f>
        <v>7980545.5999999996</v>
      </c>
      <c r="J69" s="16">
        <f>D69+F69</f>
        <v>393259.09999999963</v>
      </c>
      <c r="K69" s="49"/>
      <c r="L69" s="10"/>
    </row>
    <row r="70" spans="1:12" ht="20.25" customHeight="1" x14ac:dyDescent="0.25">
      <c r="A70" s="57" t="s">
        <v>193</v>
      </c>
      <c r="B70" s="46" t="s">
        <v>194</v>
      </c>
      <c r="C70" s="14">
        <v>22067820.100000001</v>
      </c>
      <c r="D70" s="47">
        <v>274689.69999999925</v>
      </c>
      <c r="E70" s="61">
        <f t="shared" si="2"/>
        <v>22342509.800000001</v>
      </c>
      <c r="F70" s="47">
        <v>41224.699999999255</v>
      </c>
      <c r="G70" s="61">
        <f t="shared" si="3"/>
        <v>22383734.5</v>
      </c>
      <c r="H70" s="47"/>
      <c r="I70" s="48">
        <f t="shared" si="22"/>
        <v>22383734.5</v>
      </c>
      <c r="J70" s="16">
        <f>D70+F70</f>
        <v>315914.39999999851</v>
      </c>
      <c r="K70" s="49"/>
      <c r="L70" s="10"/>
    </row>
    <row r="71" spans="1:12" ht="20.25" customHeight="1" x14ac:dyDescent="0.25">
      <c r="A71" s="57" t="s">
        <v>195</v>
      </c>
      <c r="B71" s="46" t="s">
        <v>196</v>
      </c>
      <c r="C71" s="14">
        <v>7004995.0999999996</v>
      </c>
      <c r="D71" s="47">
        <v>-55549.199999999255</v>
      </c>
      <c r="E71" s="61">
        <f t="shared" si="2"/>
        <v>6949445.9000000004</v>
      </c>
      <c r="F71" s="47">
        <v>1345356.0999999996</v>
      </c>
      <c r="G71" s="61">
        <f t="shared" si="3"/>
        <v>8294802</v>
      </c>
      <c r="H71" s="47">
        <v>-253771.70000000019</v>
      </c>
      <c r="I71" s="48">
        <f t="shared" si="22"/>
        <v>8041030.2999999998</v>
      </c>
      <c r="J71" s="16">
        <f>D71+F71+H71</f>
        <v>1036035.2000000002</v>
      </c>
      <c r="K71" s="49"/>
      <c r="L71" s="10"/>
    </row>
    <row r="72" spans="1:12" ht="18" customHeight="1" x14ac:dyDescent="0.25">
      <c r="A72" s="57" t="s">
        <v>197</v>
      </c>
      <c r="B72" s="46" t="s">
        <v>198</v>
      </c>
      <c r="C72" s="14">
        <v>1627797.5</v>
      </c>
      <c r="D72" s="47">
        <v>3359.1000000000931</v>
      </c>
      <c r="E72" s="61">
        <f t="shared" si="2"/>
        <v>1631156.6</v>
      </c>
      <c r="F72" s="47">
        <v>10000</v>
      </c>
      <c r="G72" s="61">
        <f t="shared" si="3"/>
        <v>1641156.6</v>
      </c>
      <c r="H72" s="47"/>
      <c r="I72" s="48">
        <f t="shared" si="22"/>
        <v>1641156.6</v>
      </c>
      <c r="J72" s="16">
        <f>D72+F72</f>
        <v>13359.100000000093</v>
      </c>
      <c r="K72" s="49"/>
      <c r="L72" s="10"/>
    </row>
    <row r="73" spans="1:12" s="11" customFormat="1" ht="18.75" customHeight="1" x14ac:dyDescent="0.25">
      <c r="A73" s="58" t="s">
        <v>199</v>
      </c>
      <c r="B73" s="26" t="s">
        <v>200</v>
      </c>
      <c r="C73" s="27">
        <f>SUM(C74:C77)</f>
        <v>1746067</v>
      </c>
      <c r="D73" s="27">
        <f t="shared" ref="D73:H73" si="23">SUM(D74:D77)</f>
        <v>-256.70000000000073</v>
      </c>
      <c r="E73" s="27">
        <f t="shared" si="23"/>
        <v>1745810.3</v>
      </c>
      <c r="F73" s="27">
        <f t="shared" si="23"/>
        <v>365695.90000000008</v>
      </c>
      <c r="G73" s="27">
        <f t="shared" si="23"/>
        <v>2111506.2000000002</v>
      </c>
      <c r="H73" s="27"/>
      <c r="I73" s="27">
        <f>SUM(I74:I77)</f>
        <v>2111506.2000000002</v>
      </c>
      <c r="J73" s="63">
        <f>SUM(J74:J77)</f>
        <v>365439.20000000007</v>
      </c>
      <c r="K73" s="49"/>
      <c r="L73" s="10"/>
    </row>
    <row r="74" spans="1:12" ht="20.25" customHeight="1" x14ac:dyDescent="0.25">
      <c r="A74" s="57" t="s">
        <v>201</v>
      </c>
      <c r="B74" s="46" t="s">
        <v>202</v>
      </c>
      <c r="C74" s="14">
        <v>18122.5</v>
      </c>
      <c r="D74" s="47"/>
      <c r="E74" s="61">
        <f t="shared" ref="E74:E87" si="24">C74+D74</f>
        <v>18122.5</v>
      </c>
      <c r="F74" s="47">
        <v>63903.7</v>
      </c>
      <c r="G74" s="61">
        <f t="shared" ref="G73:G87" si="25">E74+F74</f>
        <v>82026.2</v>
      </c>
      <c r="H74" s="47"/>
      <c r="I74" s="48">
        <f>G74+H74</f>
        <v>82026.2</v>
      </c>
      <c r="J74" s="16">
        <f>F74</f>
        <v>63903.7</v>
      </c>
      <c r="K74" s="49"/>
      <c r="L74" s="10"/>
    </row>
    <row r="75" spans="1:12" ht="19.5" customHeight="1" x14ac:dyDescent="0.25">
      <c r="A75" s="57" t="s">
        <v>203</v>
      </c>
      <c r="B75" s="46" t="s">
        <v>204</v>
      </c>
      <c r="C75" s="14">
        <v>203404.79999999999</v>
      </c>
      <c r="D75" s="47">
        <v>-50000</v>
      </c>
      <c r="E75" s="61">
        <f t="shared" si="24"/>
        <v>153404.79999999999</v>
      </c>
      <c r="F75" s="47">
        <v>167689.90000000002</v>
      </c>
      <c r="G75" s="61">
        <f t="shared" si="25"/>
        <v>321094.7</v>
      </c>
      <c r="H75" s="47"/>
      <c r="I75" s="48">
        <f t="shared" ref="I75:I77" si="26">G75+H75</f>
        <v>321094.7</v>
      </c>
      <c r="J75" s="16">
        <f>D75+F75</f>
        <v>117689.90000000002</v>
      </c>
      <c r="K75" s="49"/>
      <c r="L75" s="10"/>
    </row>
    <row r="76" spans="1:12" ht="19.5" customHeight="1" x14ac:dyDescent="0.25">
      <c r="A76" s="57" t="s">
        <v>205</v>
      </c>
      <c r="B76" s="46" t="s">
        <v>206</v>
      </c>
      <c r="C76" s="14">
        <v>1494059.5</v>
      </c>
      <c r="D76" s="47">
        <v>50000</v>
      </c>
      <c r="E76" s="61">
        <f t="shared" si="24"/>
        <v>1544059.5</v>
      </c>
      <c r="F76" s="47">
        <v>134102.30000000005</v>
      </c>
      <c r="G76" s="61">
        <f t="shared" si="25"/>
        <v>1678161.8</v>
      </c>
      <c r="H76" s="47"/>
      <c r="I76" s="48">
        <f t="shared" si="26"/>
        <v>1678161.8</v>
      </c>
      <c r="J76" s="16">
        <f>D76+F76</f>
        <v>184102.30000000005</v>
      </c>
      <c r="K76" s="49"/>
      <c r="L76" s="10"/>
    </row>
    <row r="77" spans="1:12" ht="27.75" customHeight="1" x14ac:dyDescent="0.25">
      <c r="A77" s="57" t="s">
        <v>207</v>
      </c>
      <c r="B77" s="46" t="s">
        <v>208</v>
      </c>
      <c r="C77" s="14">
        <v>30480.2</v>
      </c>
      <c r="D77" s="47">
        <v>-256.70000000000073</v>
      </c>
      <c r="E77" s="61">
        <f t="shared" si="24"/>
        <v>30223.5</v>
      </c>
      <c r="F77" s="47"/>
      <c r="G77" s="61">
        <f t="shared" si="25"/>
        <v>30223.5</v>
      </c>
      <c r="H77" s="47"/>
      <c r="I77" s="48">
        <f t="shared" si="26"/>
        <v>30223.5</v>
      </c>
      <c r="J77" s="16">
        <f>D77</f>
        <v>-256.70000000000073</v>
      </c>
      <c r="K77" s="49"/>
      <c r="L77" s="10"/>
    </row>
    <row r="78" spans="1:12" s="11" customFormat="1" ht="21" customHeight="1" x14ac:dyDescent="0.25">
      <c r="A78" s="58" t="s">
        <v>209</v>
      </c>
      <c r="B78" s="26" t="s">
        <v>210</v>
      </c>
      <c r="C78" s="27">
        <f t="shared" ref="C78:J78" si="27">SUM(C79:C81)</f>
        <v>195874.9</v>
      </c>
      <c r="D78" s="27">
        <f>D79+D80+D81</f>
        <v>-287</v>
      </c>
      <c r="E78" s="27">
        <f t="shared" ref="E78:H78" si="28">E79+E80+E81</f>
        <v>195587.9</v>
      </c>
      <c r="F78" s="27"/>
      <c r="G78" s="27">
        <f t="shared" si="28"/>
        <v>195587.9</v>
      </c>
      <c r="H78" s="27"/>
      <c r="I78" s="27">
        <f>SUM(I79:I81)</f>
        <v>195587.9</v>
      </c>
      <c r="J78" s="63">
        <f t="shared" si="27"/>
        <v>-287</v>
      </c>
      <c r="K78" s="49"/>
      <c r="L78" s="10"/>
    </row>
    <row r="79" spans="1:12" ht="18.75" customHeight="1" x14ac:dyDescent="0.25">
      <c r="A79" s="57" t="s">
        <v>211</v>
      </c>
      <c r="B79" s="46" t="s">
        <v>212</v>
      </c>
      <c r="C79" s="51">
        <v>55535.199999999997</v>
      </c>
      <c r="D79" s="47"/>
      <c r="E79" s="61">
        <f t="shared" si="24"/>
        <v>55535.199999999997</v>
      </c>
      <c r="F79" s="47"/>
      <c r="G79" s="61">
        <f t="shared" si="25"/>
        <v>55535.199999999997</v>
      </c>
      <c r="H79" s="47"/>
      <c r="I79" s="48">
        <f>G79+H79</f>
        <v>55535.199999999997</v>
      </c>
      <c r="J79" s="16"/>
      <c r="K79" s="49"/>
      <c r="L79" s="10"/>
    </row>
    <row r="80" spans="1:12" ht="21" customHeight="1" x14ac:dyDescent="0.25">
      <c r="A80" s="57" t="s">
        <v>213</v>
      </c>
      <c r="B80" s="46" t="s">
        <v>214</v>
      </c>
      <c r="C80" s="51">
        <v>19711.099999999999</v>
      </c>
      <c r="D80" s="47"/>
      <c r="E80" s="61">
        <f t="shared" si="24"/>
        <v>19711.099999999999</v>
      </c>
      <c r="F80" s="47"/>
      <c r="G80" s="61">
        <f t="shared" si="25"/>
        <v>19711.099999999999</v>
      </c>
      <c r="H80" s="47"/>
      <c r="I80" s="48">
        <f t="shared" ref="I80:I81" si="29">G80+H80</f>
        <v>19711.099999999999</v>
      </c>
      <c r="J80" s="16"/>
      <c r="K80" s="49"/>
      <c r="L80" s="10"/>
    </row>
    <row r="81" spans="1:12" ht="25.5" x14ac:dyDescent="0.25">
      <c r="A81" s="57" t="s">
        <v>215</v>
      </c>
      <c r="B81" s="46" t="s">
        <v>216</v>
      </c>
      <c r="C81" s="14">
        <v>120628.6</v>
      </c>
      <c r="D81" s="47">
        <v>-287</v>
      </c>
      <c r="E81" s="61">
        <f t="shared" si="24"/>
        <v>120341.6</v>
      </c>
      <c r="F81" s="47"/>
      <c r="G81" s="61">
        <f t="shared" si="25"/>
        <v>120341.6</v>
      </c>
      <c r="H81" s="47"/>
      <c r="I81" s="48">
        <f t="shared" si="29"/>
        <v>120341.6</v>
      </c>
      <c r="J81" s="16">
        <f>D81</f>
        <v>-287</v>
      </c>
      <c r="K81" s="49"/>
      <c r="L81" s="10"/>
    </row>
    <row r="82" spans="1:12" s="11" customFormat="1" ht="17.25" customHeight="1" x14ac:dyDescent="0.25">
      <c r="A82" s="58" t="s">
        <v>217</v>
      </c>
      <c r="B82" s="26" t="s">
        <v>218</v>
      </c>
      <c r="C82" s="27">
        <f>SUM(C83)</f>
        <v>1736518.6</v>
      </c>
      <c r="D82" s="27"/>
      <c r="E82" s="27">
        <f t="shared" ref="E82:H82" si="30">SUM(E83)</f>
        <v>1736518.6</v>
      </c>
      <c r="F82" s="27"/>
      <c r="G82" s="27">
        <f t="shared" si="30"/>
        <v>1736518.6</v>
      </c>
      <c r="H82" s="27"/>
      <c r="I82" s="27">
        <f>I83</f>
        <v>1736518.6</v>
      </c>
      <c r="J82" s="63"/>
      <c r="K82" s="49"/>
      <c r="L82" s="10"/>
    </row>
    <row r="83" spans="1:12" ht="25.5" x14ac:dyDescent="0.25">
      <c r="A83" s="57" t="s">
        <v>219</v>
      </c>
      <c r="B83" s="46" t="s">
        <v>220</v>
      </c>
      <c r="C83" s="14">
        <v>1736518.6</v>
      </c>
      <c r="D83" s="47"/>
      <c r="E83" s="61">
        <f t="shared" si="24"/>
        <v>1736518.6</v>
      </c>
      <c r="F83" s="47"/>
      <c r="G83" s="61">
        <f t="shared" si="25"/>
        <v>1736518.6</v>
      </c>
      <c r="H83" s="47"/>
      <c r="I83" s="48">
        <f>G83+H83</f>
        <v>1736518.6</v>
      </c>
      <c r="J83" s="16"/>
      <c r="K83" s="49"/>
      <c r="L83" s="10"/>
    </row>
    <row r="84" spans="1:12" s="11" customFormat="1" ht="27" customHeight="1" x14ac:dyDescent="0.25">
      <c r="A84" s="58" t="s">
        <v>221</v>
      </c>
      <c r="B84" s="26" t="s">
        <v>222</v>
      </c>
      <c r="C84" s="27">
        <f t="shared" ref="C84:J84" si="31">SUM(C85:C87)</f>
        <v>8700490</v>
      </c>
      <c r="D84" s="27">
        <f t="shared" si="31"/>
        <v>1525179.4</v>
      </c>
      <c r="E84" s="27">
        <f t="shared" si="31"/>
        <v>10225669.399999999</v>
      </c>
      <c r="F84" s="27">
        <f t="shared" si="31"/>
        <v>803505.59999999963</v>
      </c>
      <c r="G84" s="27">
        <f t="shared" si="31"/>
        <v>11029175</v>
      </c>
      <c r="H84" s="27"/>
      <c r="I84" s="27">
        <f>I85+I86+I87</f>
        <v>11029175</v>
      </c>
      <c r="J84" s="63">
        <f t="shared" si="31"/>
        <v>2328684.9999999995</v>
      </c>
      <c r="K84" s="49"/>
      <c r="L84" s="10"/>
    </row>
    <row r="85" spans="1:12" ht="38.25" x14ac:dyDescent="0.25">
      <c r="A85" s="57" t="s">
        <v>223</v>
      </c>
      <c r="B85" s="46" t="s">
        <v>224</v>
      </c>
      <c r="C85" s="14">
        <v>4211852.8</v>
      </c>
      <c r="D85" s="47"/>
      <c r="E85" s="61">
        <f t="shared" si="24"/>
        <v>4211852.8</v>
      </c>
      <c r="F85" s="47"/>
      <c r="G85" s="61">
        <f t="shared" si="25"/>
        <v>4211852.8</v>
      </c>
      <c r="H85" s="47"/>
      <c r="I85" s="48">
        <f>G85+H85</f>
        <v>4211852.8</v>
      </c>
      <c r="J85" s="16"/>
      <c r="K85" s="49"/>
      <c r="L85" s="10"/>
    </row>
    <row r="86" spans="1:12" ht="18" customHeight="1" x14ac:dyDescent="0.25">
      <c r="A86" s="57" t="s">
        <v>225</v>
      </c>
      <c r="B86" s="46" t="s">
        <v>226</v>
      </c>
      <c r="C86" s="14">
        <v>460490.1</v>
      </c>
      <c r="D86" s="47"/>
      <c r="E86" s="61">
        <f t="shared" si="24"/>
        <v>460490.1</v>
      </c>
      <c r="F86" s="47"/>
      <c r="G86" s="61">
        <f t="shared" si="25"/>
        <v>460490.1</v>
      </c>
      <c r="H86" s="47"/>
      <c r="I86" s="48">
        <f t="shared" ref="I86:I87" si="32">G86+H86</f>
        <v>460490.1</v>
      </c>
      <c r="J86" s="16"/>
      <c r="K86" s="49"/>
      <c r="L86" s="10"/>
    </row>
    <row r="87" spans="1:12" ht="20.25" customHeight="1" x14ac:dyDescent="0.25">
      <c r="A87" s="57" t="s">
        <v>227</v>
      </c>
      <c r="B87" s="46" t="s">
        <v>228</v>
      </c>
      <c r="C87" s="14">
        <v>4028147.1</v>
      </c>
      <c r="D87" s="47">
        <v>1525179.4</v>
      </c>
      <c r="E87" s="61">
        <f t="shared" si="24"/>
        <v>5553326.5</v>
      </c>
      <c r="F87" s="47">
        <v>803505.59999999963</v>
      </c>
      <c r="G87" s="61">
        <f t="shared" si="25"/>
        <v>6356832.0999999996</v>
      </c>
      <c r="H87" s="47"/>
      <c r="I87" s="48">
        <f t="shared" si="32"/>
        <v>6356832.0999999996</v>
      </c>
      <c r="J87" s="16">
        <f>D87+F87</f>
        <v>2328684.9999999995</v>
      </c>
      <c r="K87" s="49"/>
      <c r="L87" s="10"/>
    </row>
    <row r="88" spans="1:12" s="11" customFormat="1" ht="15.75" customHeight="1" thickBot="1" x14ac:dyDescent="0.3">
      <c r="A88" s="82" t="s">
        <v>229</v>
      </c>
      <c r="B88" s="83"/>
      <c r="C88" s="34">
        <f>SUM(C7+C18+C21+C26+C37+C43+C48+C56+C59+C67+C73+C78+C82+C84)-0.2</f>
        <v>154905164.5</v>
      </c>
      <c r="D88" s="34">
        <f>SUM(D7+D18+D21+D26+D37+D43+D48+D56+D59+D67+D73+D78+D82+D84)</f>
        <v>3619890.0999999987</v>
      </c>
      <c r="E88" s="34">
        <f>SUM(E7+E18+E21+E26+E37+E43+E48+E56+E59+E67+E73+E78+E82+E84)-0.1</f>
        <v>158525054.50000003</v>
      </c>
      <c r="F88" s="34">
        <f t="shared" ref="F88:H88" si="33">SUM(F7+F18+F21+F26+F37+F43+F48+F56+F59+F67+F73+F78+F82+F84)</f>
        <v>4114571.3000000031</v>
      </c>
      <c r="G88" s="34">
        <f>SUM(G7+G18+G21+G26+G37+G43+G48+G56+G59+G67+G73+G78+G82+G84)-0.1</f>
        <v>162639625.90000001</v>
      </c>
      <c r="H88" s="34">
        <f t="shared" si="33"/>
        <v>2105970</v>
      </c>
      <c r="I88" s="34">
        <f>SUM(I7+I18+I21+I26+I37+I43+I48+I56+I59+I67+I73+I78+I82+I84)-0.1</f>
        <v>164745595.90000001</v>
      </c>
      <c r="J88" s="64">
        <f>SUM(J7+J18+J21+J26+J37+J43+J48+J56+J59+J67+J73+J78+J82+J84)</f>
        <v>9840431.3999999985</v>
      </c>
      <c r="K88" s="49"/>
      <c r="L88" s="10"/>
    </row>
    <row r="89" spans="1:12" ht="15.75" x14ac:dyDescent="0.25">
      <c r="I89" s="29"/>
      <c r="K89" s="49"/>
    </row>
    <row r="90" spans="1:12" x14ac:dyDescent="0.2">
      <c r="I90" s="29"/>
    </row>
    <row r="91" spans="1:12" x14ac:dyDescent="0.2">
      <c r="C91" s="36"/>
      <c r="D91" s="52"/>
      <c r="E91" s="52"/>
      <c r="F91" s="52"/>
      <c r="G91" s="52"/>
      <c r="H91" s="52"/>
      <c r="I91" s="29"/>
      <c r="J91" s="29"/>
      <c r="L91" s="29"/>
    </row>
    <row r="92" spans="1:12" x14ac:dyDescent="0.2">
      <c r="D92" s="52"/>
      <c r="E92" s="52"/>
      <c r="F92" s="52"/>
      <c r="G92" s="52"/>
      <c r="H92" s="52"/>
      <c r="I92" s="29"/>
      <c r="K92" s="53"/>
    </row>
    <row r="93" spans="1:12" x14ac:dyDescent="0.2">
      <c r="D93" s="52"/>
      <c r="E93" s="52"/>
      <c r="F93" s="52"/>
      <c r="G93" s="52"/>
      <c r="H93" s="52"/>
      <c r="I93" s="29"/>
    </row>
    <row r="94" spans="1:12" x14ac:dyDescent="0.2">
      <c r="I94" s="29"/>
    </row>
    <row r="95" spans="1:12" x14ac:dyDescent="0.2">
      <c r="I95" s="29"/>
      <c r="J95" s="29"/>
    </row>
    <row r="96" spans="1:12" x14ac:dyDescent="0.2">
      <c r="I96" s="29"/>
      <c r="J96" s="29"/>
    </row>
    <row r="97" spans="4:9" x14ac:dyDescent="0.2">
      <c r="D97" s="52"/>
      <c r="E97" s="52"/>
      <c r="F97" s="52"/>
      <c r="G97" s="52"/>
      <c r="H97" s="52"/>
      <c r="I97" s="29"/>
    </row>
    <row r="98" spans="4:9" x14ac:dyDescent="0.2">
      <c r="I98" s="29"/>
    </row>
  </sheetData>
  <mergeCells count="10">
    <mergeCell ref="A88:B88"/>
    <mergeCell ref="A1:J1"/>
    <mergeCell ref="A3:A5"/>
    <mergeCell ref="B3:B5"/>
    <mergeCell ref="C3:C5"/>
    <mergeCell ref="I3:I5"/>
    <mergeCell ref="J3:J5"/>
    <mergeCell ref="D4:E4"/>
    <mergeCell ref="D3:H3"/>
    <mergeCell ref="F4:G4"/>
  </mergeCells>
  <printOptions horizontalCentered="1"/>
  <pageMargins left="0.19685039370078741" right="0.19685039370078741" top="0.19685039370078741" bottom="0.19685039370078741" header="0" footer="0"/>
  <pageSetup paperSize="9" scale="79" fitToHeight="0" orientation="landscape" r:id="rId1"/>
  <rowBreaks count="2" manualBreakCount="2">
    <brk id="31" max="9" man="1"/>
    <brk id="64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2024-02-26T14:00:22Z</cp:lastPrinted>
  <dcterms:created xsi:type="dcterms:W3CDTF">2021-01-28T12:39:41Z</dcterms:created>
  <dcterms:modified xsi:type="dcterms:W3CDTF">2024-02-26T14:00:26Z</dcterms:modified>
</cp:coreProperties>
</file>