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0" yWindow="-9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'!$A$1:$F$42</definedName>
    <definedName name="_xlnm.Print_Area" localSheetId="1">РАСХОДЫ!$A$1:$F$88</definedName>
  </definedNames>
  <calcPr calcId="144525"/>
</workbook>
</file>

<file path=xl/calcChain.xml><?xml version="1.0" encoding="utf-8"?>
<calcChain xmlns="http://schemas.openxmlformats.org/spreadsheetml/2006/main">
  <c r="F26" i="2" l="1"/>
  <c r="E88" i="2"/>
  <c r="E86" i="2"/>
  <c r="E87" i="2"/>
  <c r="E85" i="2"/>
  <c r="F87" i="2"/>
  <c r="E83" i="2"/>
  <c r="E80" i="2"/>
  <c r="E81" i="2"/>
  <c r="E79" i="2"/>
  <c r="F81" i="2"/>
  <c r="D78" i="2"/>
  <c r="E75" i="2"/>
  <c r="E76" i="2"/>
  <c r="E77" i="2"/>
  <c r="E74" i="2"/>
  <c r="F77" i="2"/>
  <c r="F76" i="2"/>
  <c r="F75" i="2"/>
  <c r="E67" i="2"/>
  <c r="E69" i="2"/>
  <c r="E70" i="2"/>
  <c r="E71" i="2"/>
  <c r="E72" i="2"/>
  <c r="E68" i="2"/>
  <c r="F72" i="2"/>
  <c r="F71" i="2"/>
  <c r="F70" i="2"/>
  <c r="F69" i="2"/>
  <c r="E61" i="2"/>
  <c r="E62" i="2"/>
  <c r="E63" i="2"/>
  <c r="E64" i="2"/>
  <c r="E65" i="2"/>
  <c r="E66" i="2"/>
  <c r="E60" i="2"/>
  <c r="F66" i="2"/>
  <c r="F61" i="2"/>
  <c r="F60" i="2"/>
  <c r="F59" i="2"/>
  <c r="E58" i="2"/>
  <c r="E57" i="2"/>
  <c r="F58" i="2"/>
  <c r="F57" i="2"/>
  <c r="F55" i="2"/>
  <c r="F53" i="2"/>
  <c r="F52" i="2"/>
  <c r="F51" i="2"/>
  <c r="F50" i="2"/>
  <c r="F49" i="2"/>
  <c r="F48" i="2"/>
  <c r="E50" i="2"/>
  <c r="E51" i="2"/>
  <c r="E52" i="2"/>
  <c r="E53" i="2"/>
  <c r="E54" i="2"/>
  <c r="E55" i="2"/>
  <c r="E49" i="2"/>
  <c r="E45" i="2"/>
  <c r="E46" i="2"/>
  <c r="E47" i="2"/>
  <c r="F47" i="2"/>
  <c r="E40" i="2"/>
  <c r="E42" i="2"/>
  <c r="E38" i="2"/>
  <c r="F42" i="2"/>
  <c r="F38" i="2"/>
  <c r="E39" i="2"/>
  <c r="E26" i="2"/>
  <c r="E28" i="2"/>
  <c r="E29" i="2"/>
  <c r="E30" i="2"/>
  <c r="E31" i="2"/>
  <c r="E32" i="2"/>
  <c r="E33" i="2"/>
  <c r="E34" i="2"/>
  <c r="E35" i="2"/>
  <c r="E36" i="2"/>
  <c r="E27" i="2"/>
  <c r="F36" i="2"/>
  <c r="F34" i="2"/>
  <c r="F32" i="2"/>
  <c r="F29" i="2"/>
  <c r="F27" i="2"/>
  <c r="E23" i="2"/>
  <c r="E24" i="2"/>
  <c r="E25" i="2"/>
  <c r="E22" i="2"/>
  <c r="F24" i="2"/>
  <c r="D21" i="2"/>
  <c r="F21" i="2"/>
  <c r="E18" i="2"/>
  <c r="E20" i="2"/>
  <c r="E19" i="2"/>
  <c r="F7" i="2"/>
  <c r="F17" i="2"/>
  <c r="F13" i="2"/>
  <c r="F12" i="2"/>
  <c r="F11" i="2"/>
  <c r="F10" i="2"/>
  <c r="F9" i="2"/>
  <c r="F8" i="2"/>
  <c r="E9" i="2"/>
  <c r="E10" i="2"/>
  <c r="E11" i="2"/>
  <c r="E12" i="2"/>
  <c r="E13" i="2"/>
  <c r="E15" i="2"/>
  <c r="E16" i="2"/>
  <c r="E17" i="2"/>
  <c r="E8" i="2"/>
  <c r="E7" i="2"/>
  <c r="C67" i="2"/>
  <c r="C88" i="2"/>
  <c r="C37" i="2"/>
  <c r="C26" i="2"/>
  <c r="C7" i="2"/>
  <c r="C18" i="2"/>
  <c r="F39" i="2" l="1"/>
  <c r="E21" i="2"/>
  <c r="F32" i="1"/>
  <c r="F38" i="1"/>
  <c r="E34" i="1"/>
  <c r="E35" i="1"/>
  <c r="E36" i="1"/>
  <c r="E38" i="1"/>
  <c r="E33" i="1"/>
  <c r="F36" i="1"/>
  <c r="F7" i="1"/>
  <c r="E7" i="1"/>
  <c r="F29" i="1"/>
  <c r="E29" i="1"/>
  <c r="F26" i="1"/>
  <c r="E26" i="1"/>
  <c r="F22" i="1"/>
  <c r="E24" i="1"/>
  <c r="E25" i="1"/>
  <c r="E27" i="1"/>
  <c r="E28" i="1"/>
  <c r="E30" i="1"/>
  <c r="E22" i="1"/>
  <c r="E21" i="1"/>
  <c r="E20" i="1"/>
  <c r="E16" i="1"/>
  <c r="E18" i="1"/>
  <c r="E17" i="1"/>
  <c r="E15" i="1"/>
  <c r="E14" i="1"/>
  <c r="E12" i="1"/>
  <c r="F9" i="1"/>
  <c r="E9" i="1"/>
  <c r="E10" i="1"/>
  <c r="C16" i="1"/>
  <c r="F37" i="2" l="1"/>
  <c r="F73" i="2"/>
  <c r="E19" i="1" l="1"/>
  <c r="E32" i="1" l="1"/>
  <c r="E31" i="1" s="1"/>
  <c r="F8" i="1"/>
  <c r="E11" i="1" l="1"/>
  <c r="E13" i="1"/>
  <c r="F67" i="2" l="1"/>
  <c r="F78" i="2"/>
  <c r="F84" i="2"/>
  <c r="F43" i="2" l="1"/>
  <c r="D43" i="2" l="1"/>
  <c r="D67" i="2" l="1"/>
  <c r="F56" i="2"/>
  <c r="F88" i="2" s="1"/>
  <c r="D73" i="2"/>
  <c r="D56" i="2"/>
  <c r="D37" i="2"/>
  <c r="E37" i="2" s="1"/>
  <c r="D7" i="2"/>
  <c r="D8" i="1"/>
  <c r="D7" i="1" s="1"/>
  <c r="D84" i="2" l="1"/>
  <c r="D48" i="2"/>
  <c r="D26" i="2"/>
  <c r="F31" i="1" l="1"/>
  <c r="C84" i="2" l="1"/>
  <c r="E84" i="2" s="1"/>
  <c r="C82" i="2"/>
  <c r="E82" i="2" s="1"/>
  <c r="C78" i="2"/>
  <c r="E78" i="2" s="1"/>
  <c r="C73" i="2"/>
  <c r="E73" i="2" s="1"/>
  <c r="D59" i="2"/>
  <c r="C59" i="2"/>
  <c r="C56" i="2"/>
  <c r="E56" i="2" s="1"/>
  <c r="C48" i="2"/>
  <c r="E48" i="2" s="1"/>
  <c r="C43" i="2"/>
  <c r="E43" i="2" s="1"/>
  <c r="C21" i="2"/>
  <c r="F42" i="1"/>
  <c r="D32" i="1"/>
  <c r="D31" i="1" s="1"/>
  <c r="D42" i="1" s="1"/>
  <c r="C32" i="1"/>
  <c r="C31" i="1" s="1"/>
  <c r="C19" i="1"/>
  <c r="C13" i="1"/>
  <c r="C11" i="1"/>
  <c r="C8" i="1"/>
  <c r="E59" i="2" l="1"/>
  <c r="C7" i="1"/>
  <c r="C42" i="1" s="1"/>
  <c r="D88" i="2"/>
  <c r="E8" i="1" l="1"/>
  <c r="E42" i="1" l="1"/>
</calcChain>
</file>

<file path=xl/sharedStrings.xml><?xml version="1.0" encoding="utf-8"?>
<sst xmlns="http://schemas.openxmlformats.org/spreadsheetml/2006/main" count="254" uniqueCount="247">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</sst>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77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0" borderId="22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G3" sqref="G3"/>
    </sheetView>
  </sheetViews>
  <sheetFormatPr defaultRowHeight="12.75" x14ac:dyDescent="0.2"/>
  <cols>
    <col min="1" max="1" width="23.83203125" style="2" customWidth="1"/>
    <col min="2" max="2" width="52.6640625" style="35" customWidth="1"/>
    <col min="3" max="3" width="29.5" style="35" customWidth="1"/>
    <col min="4" max="4" width="32.83203125" style="2" customWidth="1"/>
    <col min="5" max="5" width="23.5" style="2" customWidth="1"/>
    <col min="6" max="6" width="14" style="2" customWidth="1"/>
    <col min="7" max="7" width="18" style="2" customWidth="1"/>
    <col min="8" max="8" width="16.5" style="2" customWidth="1"/>
    <col min="9" max="9" width="13.1640625" style="2" customWidth="1"/>
    <col min="10" max="10" width="15.83203125" style="2" bestFit="1" customWidth="1"/>
    <col min="11" max="11" width="16" style="2" bestFit="1" customWidth="1"/>
    <col min="12" max="16384" width="9.33203125" style="2"/>
  </cols>
  <sheetData>
    <row r="1" spans="1:7" ht="20.25" customHeight="1" x14ac:dyDescent="0.2">
      <c r="A1" s="64" t="s">
        <v>234</v>
      </c>
      <c r="B1" s="64"/>
      <c r="C1" s="64"/>
      <c r="D1" s="64"/>
      <c r="E1" s="64"/>
      <c r="F1" s="64"/>
    </row>
    <row r="2" spans="1:7" ht="14.25" customHeight="1" thickBot="1" x14ac:dyDescent="0.25">
      <c r="B2" s="3"/>
      <c r="C2" s="3"/>
      <c r="F2" s="4" t="s">
        <v>0</v>
      </c>
    </row>
    <row r="3" spans="1:7" ht="71.25" customHeight="1" thickBot="1" x14ac:dyDescent="0.25">
      <c r="A3" s="65" t="s">
        <v>1</v>
      </c>
      <c r="B3" s="65" t="s">
        <v>2</v>
      </c>
      <c r="C3" s="68" t="s">
        <v>239</v>
      </c>
      <c r="D3" s="5" t="s">
        <v>237</v>
      </c>
      <c r="E3" s="70" t="s">
        <v>236</v>
      </c>
      <c r="F3" s="65" t="s">
        <v>3</v>
      </c>
    </row>
    <row r="4" spans="1:7" ht="28.5" customHeight="1" thickBot="1" x14ac:dyDescent="0.25">
      <c r="A4" s="66"/>
      <c r="B4" s="66"/>
      <c r="C4" s="66"/>
      <c r="D4" s="54" t="s">
        <v>238</v>
      </c>
      <c r="E4" s="71"/>
      <c r="F4" s="66"/>
    </row>
    <row r="5" spans="1:7" ht="34.5" customHeight="1" thickBot="1" x14ac:dyDescent="0.25">
      <c r="A5" s="67"/>
      <c r="B5" s="67"/>
      <c r="C5" s="69"/>
      <c r="D5" s="55" t="s">
        <v>4</v>
      </c>
      <c r="E5" s="72"/>
      <c r="F5" s="69"/>
    </row>
    <row r="6" spans="1:7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7" s="11" customFormat="1" ht="18" customHeight="1" x14ac:dyDescent="0.2">
      <c r="A7" s="7" t="s">
        <v>5</v>
      </c>
      <c r="B7" s="8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>SUM(E8,E11,E13,E16,E19,E22,E23,E24,E25,E26,E27,E28,E29,E30)</f>
        <v>110244041.7</v>
      </c>
      <c r="F7" s="9">
        <f>SUM(F8,F11,F13,F16,F19,F22,F23,F24,F25,F26,F27,F28,F29,F30)</f>
        <v>1453554.6000000015</v>
      </c>
      <c r="G7" s="10"/>
    </row>
    <row r="8" spans="1:7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14">
        <f t="shared" ref="E8" si="0">E9+E10</f>
        <v>72632744.300000012</v>
      </c>
      <c r="F8" s="16">
        <f>F9+F10</f>
        <v>1139962.6000000015</v>
      </c>
      <c r="G8" s="10"/>
    </row>
    <row r="9" spans="1:7" s="11" customFormat="1" ht="16.5" customHeight="1" x14ac:dyDescent="0.25">
      <c r="A9" s="12" t="s">
        <v>9</v>
      </c>
      <c r="B9" s="17" t="s">
        <v>10</v>
      </c>
      <c r="C9" s="18">
        <v>33387141.600000001</v>
      </c>
      <c r="D9" s="19">
        <v>1139962.6000000015</v>
      </c>
      <c r="E9" s="18">
        <f>C9+D9</f>
        <v>34527104.200000003</v>
      </c>
      <c r="F9" s="16">
        <f>D9</f>
        <v>1139962.6000000015</v>
      </c>
      <c r="G9" s="20"/>
    </row>
    <row r="10" spans="1:7" s="11" customFormat="1" ht="15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18">
        <f>C10+D10</f>
        <v>38105640.100000001</v>
      </c>
      <c r="F10" s="16"/>
      <c r="G10" s="21"/>
    </row>
    <row r="11" spans="1:7" s="11" customFormat="1" ht="38.25" x14ac:dyDescent="0.2">
      <c r="A11" s="12" t="s">
        <v>13</v>
      </c>
      <c r="B11" s="22" t="s">
        <v>14</v>
      </c>
      <c r="C11" s="14">
        <f>C12</f>
        <v>14444687.800000001</v>
      </c>
      <c r="D11" s="15"/>
      <c r="E11" s="14">
        <f>E12</f>
        <v>14444687.800000001</v>
      </c>
      <c r="F11" s="16"/>
    </row>
    <row r="12" spans="1:7" s="11" customFormat="1" ht="38.25" x14ac:dyDescent="0.2">
      <c r="A12" s="12" t="s">
        <v>15</v>
      </c>
      <c r="B12" s="17" t="s">
        <v>16</v>
      </c>
      <c r="C12" s="18">
        <v>14444687.800000001</v>
      </c>
      <c r="D12" s="19"/>
      <c r="E12" s="18">
        <f>C12+D12</f>
        <v>14444687.800000001</v>
      </c>
      <c r="F12" s="16"/>
    </row>
    <row r="13" spans="1:7" s="11" customFormat="1" x14ac:dyDescent="0.2">
      <c r="A13" s="12" t="s">
        <v>17</v>
      </c>
      <c r="B13" s="13" t="s">
        <v>18</v>
      </c>
      <c r="C13" s="14">
        <f>C14+C15</f>
        <v>10319461</v>
      </c>
      <c r="D13" s="15"/>
      <c r="E13" s="14">
        <f>E14+E15</f>
        <v>10319461</v>
      </c>
      <c r="F13" s="16"/>
    </row>
    <row r="14" spans="1:7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18">
        <f>C14+D14</f>
        <v>10085940</v>
      </c>
      <c r="F14" s="16"/>
    </row>
    <row r="15" spans="1:7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18">
        <f>C15+D15</f>
        <v>233521</v>
      </c>
      <c r="F15" s="16"/>
    </row>
    <row r="16" spans="1:7" s="11" customFormat="1" ht="18" customHeight="1" x14ac:dyDescent="0.2">
      <c r="A16" s="23" t="s">
        <v>23</v>
      </c>
      <c r="B16" s="13" t="s">
        <v>24</v>
      </c>
      <c r="C16" s="14">
        <f>C17+C18</f>
        <v>10430215</v>
      </c>
      <c r="D16" s="15"/>
      <c r="E16" s="14">
        <f>E18+E17</f>
        <v>10430215</v>
      </c>
      <c r="F16" s="16"/>
    </row>
    <row r="17" spans="1:7" s="11" customFormat="1" ht="14.25" customHeight="1" x14ac:dyDescent="0.2">
      <c r="A17" s="12" t="s">
        <v>25</v>
      </c>
      <c r="B17" s="17" t="s">
        <v>26</v>
      </c>
      <c r="C17" s="18">
        <v>10426183</v>
      </c>
      <c r="D17" s="19"/>
      <c r="E17" s="18">
        <f>C17+D17</f>
        <v>10426183</v>
      </c>
      <c r="F17" s="16"/>
    </row>
    <row r="18" spans="1:7" s="11" customFormat="1" ht="16.5" customHeight="1" x14ac:dyDescent="0.2">
      <c r="A18" s="12" t="s">
        <v>27</v>
      </c>
      <c r="B18" s="17" t="s">
        <v>28</v>
      </c>
      <c r="C18" s="18">
        <v>4032</v>
      </c>
      <c r="D18" s="19"/>
      <c r="E18" s="18">
        <f>C18+D18</f>
        <v>4032</v>
      </c>
      <c r="F18" s="16"/>
    </row>
    <row r="19" spans="1:7" s="11" customFormat="1" ht="25.5" x14ac:dyDescent="0.2">
      <c r="A19" s="23" t="s">
        <v>29</v>
      </c>
      <c r="B19" s="13" t="s">
        <v>30</v>
      </c>
      <c r="C19" s="14">
        <f>C20+C21</f>
        <v>243662</v>
      </c>
      <c r="D19" s="15"/>
      <c r="E19" s="14">
        <f>E20+E21</f>
        <v>243662</v>
      </c>
      <c r="F19" s="16"/>
    </row>
    <row r="20" spans="1:7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18">
        <f>C20+D20</f>
        <v>239782</v>
      </c>
      <c r="F20" s="24"/>
    </row>
    <row r="21" spans="1:7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18">
        <f>C21+D21</f>
        <v>3880</v>
      </c>
      <c r="F21" s="24"/>
    </row>
    <row r="22" spans="1:7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14">
        <f>C22+D22</f>
        <v>264460.40000000002</v>
      </c>
      <c r="F22" s="16">
        <f>D22</f>
        <v>3432.5000000000291</v>
      </c>
    </row>
    <row r="23" spans="1:7" s="11" customFormat="1" ht="42" customHeight="1" x14ac:dyDescent="0.2">
      <c r="A23" s="12" t="s">
        <v>37</v>
      </c>
      <c r="B23" s="13" t="s">
        <v>38</v>
      </c>
      <c r="C23" s="14"/>
      <c r="D23" s="15"/>
      <c r="E23" s="14"/>
      <c r="F23" s="16"/>
    </row>
    <row r="24" spans="1:7" ht="41.25" customHeight="1" x14ac:dyDescent="0.2">
      <c r="A24" s="12" t="s">
        <v>39</v>
      </c>
      <c r="B24" s="13" t="s">
        <v>40</v>
      </c>
      <c r="C24" s="14">
        <v>236484.2</v>
      </c>
      <c r="D24" s="15"/>
      <c r="E24" s="14">
        <f t="shared" ref="E24:E30" si="1">C24+D24</f>
        <v>236484.2</v>
      </c>
      <c r="F24" s="16"/>
      <c r="G24" s="21"/>
    </row>
    <row r="25" spans="1:7" ht="30.75" customHeight="1" x14ac:dyDescent="0.2">
      <c r="A25" s="12" t="s">
        <v>41</v>
      </c>
      <c r="B25" s="13" t="s">
        <v>42</v>
      </c>
      <c r="C25" s="14">
        <v>120787</v>
      </c>
      <c r="D25" s="15"/>
      <c r="E25" s="14">
        <f t="shared" si="1"/>
        <v>120787</v>
      </c>
      <c r="F25" s="16"/>
      <c r="G25" s="21"/>
    </row>
    <row r="26" spans="1:7" ht="42" customHeight="1" x14ac:dyDescent="0.2">
      <c r="A26" s="12" t="s">
        <v>43</v>
      </c>
      <c r="B26" s="13" t="s">
        <v>240</v>
      </c>
      <c r="C26" s="14">
        <v>242459.9</v>
      </c>
      <c r="D26" s="15">
        <v>-24865.299999999988</v>
      </c>
      <c r="E26" s="14">
        <f t="shared" si="1"/>
        <v>217594.6</v>
      </c>
      <c r="F26" s="16">
        <f>D26</f>
        <v>-24865.299999999988</v>
      </c>
      <c r="G26" s="21"/>
    </row>
    <row r="27" spans="1:7" ht="28.5" customHeight="1" x14ac:dyDescent="0.2">
      <c r="A27" s="12" t="s">
        <v>44</v>
      </c>
      <c r="B27" s="13" t="s">
        <v>45</v>
      </c>
      <c r="C27" s="14">
        <v>128</v>
      </c>
      <c r="D27" s="15"/>
      <c r="E27" s="14">
        <f t="shared" si="1"/>
        <v>128</v>
      </c>
      <c r="F27" s="16"/>
    </row>
    <row r="28" spans="1:7" ht="15.75" customHeight="1" x14ac:dyDescent="0.2">
      <c r="A28" s="12" t="s">
        <v>46</v>
      </c>
      <c r="B28" s="13" t="s">
        <v>47</v>
      </c>
      <c r="C28" s="14">
        <v>16931.3</v>
      </c>
      <c r="D28" s="15"/>
      <c r="E28" s="14">
        <f t="shared" si="1"/>
        <v>16931.3</v>
      </c>
      <c r="F28" s="16"/>
    </row>
    <row r="29" spans="1:7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14">
        <f t="shared" si="1"/>
        <v>1312966.1000000001</v>
      </c>
      <c r="F29" s="16">
        <f>D29</f>
        <v>335024.80000000005</v>
      </c>
      <c r="G29" s="1"/>
    </row>
    <row r="30" spans="1:7" ht="15.75" customHeight="1" x14ac:dyDescent="0.2">
      <c r="A30" s="12" t="s">
        <v>50</v>
      </c>
      <c r="B30" s="13" t="s">
        <v>51</v>
      </c>
      <c r="C30" s="14">
        <v>3920</v>
      </c>
      <c r="D30" s="15"/>
      <c r="E30" s="14">
        <f t="shared" si="1"/>
        <v>3920</v>
      </c>
      <c r="F30" s="16"/>
    </row>
    <row r="31" spans="1:7" s="11" customFormat="1" ht="18" customHeight="1" x14ac:dyDescent="0.2">
      <c r="A31" s="25" t="s">
        <v>52</v>
      </c>
      <c r="B31" s="26" t="s">
        <v>53</v>
      </c>
      <c r="C31" s="27">
        <f>C32+C38+C39+C40+C41</f>
        <v>45906881.200000003</v>
      </c>
      <c r="D31" s="27">
        <f t="shared" ref="D31" si="2">D32+D38+D39+D40+D41</f>
        <v>707132.9</v>
      </c>
      <c r="E31" s="27">
        <f>E32+E38+E39+E40+E41</f>
        <v>46614014.100000001</v>
      </c>
      <c r="F31" s="27">
        <f>F32+F38+F39+F40+F41</f>
        <v>707132.9</v>
      </c>
      <c r="G31" s="10"/>
    </row>
    <row r="32" spans="1:7" s="11" customFormat="1" ht="38.25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>D33+D34+D35+D36</f>
        <v>-1309.1999999999534</v>
      </c>
      <c r="E32" s="14">
        <f>E33+E34+E35+E36+E37</f>
        <v>45905572</v>
      </c>
      <c r="F32" s="16">
        <f>F33+F34+F35+F36+F37</f>
        <v>-1309.1999999999534</v>
      </c>
      <c r="G32" s="1"/>
    </row>
    <row r="33" spans="1:11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14">
        <f>C33+D33</f>
        <v>17685707.800000001</v>
      </c>
      <c r="F33" s="16"/>
      <c r="G33" s="28"/>
      <c r="H33" s="29"/>
      <c r="I33" s="11"/>
      <c r="J33" s="29"/>
    </row>
    <row r="34" spans="1:11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14">
        <f t="shared" ref="E34:E38" si="3">C34+D34</f>
        <v>24197037.699999999</v>
      </c>
      <c r="F34" s="16"/>
      <c r="G34" s="28"/>
      <c r="H34" s="29"/>
      <c r="J34" s="29"/>
    </row>
    <row r="35" spans="1:11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14">
        <f t="shared" si="3"/>
        <v>2623677.5</v>
      </c>
      <c r="F35" s="16"/>
      <c r="G35" s="28"/>
      <c r="H35" s="29"/>
      <c r="J35" s="29"/>
    </row>
    <row r="36" spans="1:11" ht="15.75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14">
        <f t="shared" si="3"/>
        <v>1399149</v>
      </c>
      <c r="F36" s="16">
        <f>D36</f>
        <v>-1309.1999999999534</v>
      </c>
      <c r="G36" s="28"/>
      <c r="H36" s="29"/>
      <c r="J36" s="29"/>
    </row>
    <row r="37" spans="1:11" ht="27.75" customHeight="1" x14ac:dyDescent="0.2">
      <c r="A37" s="30" t="s">
        <v>64</v>
      </c>
      <c r="B37" s="31" t="s">
        <v>65</v>
      </c>
      <c r="C37" s="32"/>
      <c r="D37" s="15"/>
      <c r="E37" s="14"/>
      <c r="F37" s="16"/>
    </row>
    <row r="38" spans="1:11" ht="48" customHeight="1" x14ac:dyDescent="0.2">
      <c r="A38" s="30" t="s">
        <v>235</v>
      </c>
      <c r="B38" s="31" t="s">
        <v>66</v>
      </c>
      <c r="C38" s="32"/>
      <c r="D38" s="15">
        <v>708442.1</v>
      </c>
      <c r="E38" s="14">
        <f t="shared" si="3"/>
        <v>708442.1</v>
      </c>
      <c r="F38" s="16">
        <f>D38</f>
        <v>708442.1</v>
      </c>
      <c r="I38" s="29"/>
    </row>
    <row r="39" spans="1:11" ht="27.75" customHeight="1" x14ac:dyDescent="0.2">
      <c r="A39" s="30" t="s">
        <v>232</v>
      </c>
      <c r="B39" s="31" t="s">
        <v>233</v>
      </c>
      <c r="C39" s="32"/>
      <c r="D39" s="33"/>
      <c r="E39" s="14"/>
      <c r="F39" s="16"/>
      <c r="I39" s="29"/>
    </row>
    <row r="40" spans="1:11" ht="66.75" customHeight="1" x14ac:dyDescent="0.25">
      <c r="A40" s="30" t="s">
        <v>67</v>
      </c>
      <c r="B40" s="31" t="s">
        <v>68</v>
      </c>
      <c r="C40" s="32"/>
      <c r="D40" s="33"/>
      <c r="E40" s="14"/>
      <c r="F40" s="16"/>
      <c r="G40" s="20"/>
    </row>
    <row r="41" spans="1:11" ht="55.5" customHeight="1" x14ac:dyDescent="0.25">
      <c r="A41" s="30" t="s">
        <v>69</v>
      </c>
      <c r="B41" s="31" t="s">
        <v>70</v>
      </c>
      <c r="C41" s="32"/>
      <c r="D41" s="33"/>
      <c r="E41" s="14"/>
      <c r="F41" s="16"/>
      <c r="G41" s="20"/>
      <c r="H41" s="29"/>
    </row>
    <row r="42" spans="1:11" s="11" customFormat="1" ht="19.5" customHeight="1" thickBot="1" x14ac:dyDescent="0.25">
      <c r="A42" s="62" t="s">
        <v>71</v>
      </c>
      <c r="B42" s="63"/>
      <c r="C42" s="34">
        <f>C7+C31</f>
        <v>154697368.30000001</v>
      </c>
      <c r="D42" s="34">
        <f>D7+D31</f>
        <v>2160687.5000000014</v>
      </c>
      <c r="E42" s="34">
        <f>E7+E31</f>
        <v>156858055.80000001</v>
      </c>
      <c r="F42" s="34">
        <f>F7+F31</f>
        <v>2160687.5000000014</v>
      </c>
    </row>
    <row r="44" spans="1:11" x14ac:dyDescent="0.2">
      <c r="E44" s="29"/>
      <c r="G44" s="29"/>
      <c r="K44" s="29"/>
    </row>
    <row r="45" spans="1:11" x14ac:dyDescent="0.2">
      <c r="C45" s="36"/>
      <c r="D45" s="29"/>
      <c r="E45" s="37"/>
      <c r="F45" s="29"/>
    </row>
    <row r="46" spans="1:11" x14ac:dyDescent="0.2">
      <c r="E46" s="29"/>
    </row>
    <row r="47" spans="1:11" x14ac:dyDescent="0.2">
      <c r="E47" s="38"/>
      <c r="F47" s="29"/>
    </row>
    <row r="48" spans="1:11" x14ac:dyDescent="0.2">
      <c r="C48" s="39"/>
      <c r="D48" s="40"/>
      <c r="E48" s="29"/>
    </row>
    <row r="49" spans="3:6" x14ac:dyDescent="0.2">
      <c r="C49" s="41"/>
      <c r="D49" s="41"/>
      <c r="E49" s="38"/>
      <c r="F49" s="29"/>
    </row>
    <row r="50" spans="3:6" x14ac:dyDescent="0.2">
      <c r="C50" s="42"/>
      <c r="D50" s="43"/>
      <c r="E50" s="29"/>
      <c r="F50" s="29"/>
    </row>
    <row r="51" spans="3:6" x14ac:dyDescent="0.2">
      <c r="C51" s="42"/>
      <c r="D51" s="43"/>
      <c r="E51" s="29"/>
      <c r="F51" s="29"/>
    </row>
    <row r="53" spans="3:6" ht="15.75" x14ac:dyDescent="0.25">
      <c r="E53" s="20"/>
    </row>
    <row r="55" spans="3:6" x14ac:dyDescent="0.2">
      <c r="F55" s="29"/>
    </row>
  </sheetData>
  <mergeCells count="7">
    <mergeCell ref="A42:B42"/>
    <mergeCell ref="A1:F1"/>
    <mergeCell ref="A3:A5"/>
    <mergeCell ref="B3:B5"/>
    <mergeCell ref="C3:C5"/>
    <mergeCell ref="E3:E5"/>
    <mergeCell ref="F3:F5"/>
  </mergeCells>
  <printOptions horizontalCentered="1"/>
  <pageMargins left="7.874015748031496E-2" right="7.874015748031496E-2" top="0.11811023622047245" bottom="0.11811023622047245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G9" sqref="G9"/>
    </sheetView>
  </sheetViews>
  <sheetFormatPr defaultRowHeight="12.75" x14ac:dyDescent="0.2"/>
  <cols>
    <col min="1" max="1" width="19" style="2" customWidth="1"/>
    <col min="2" max="2" width="54.1640625" style="35" customWidth="1"/>
    <col min="3" max="3" width="24" style="35" customWidth="1"/>
    <col min="4" max="4" width="32" style="45" customWidth="1"/>
    <col min="5" max="5" width="23.5" style="2" customWidth="1"/>
    <col min="6" max="6" width="15.5" style="2" customWidth="1"/>
    <col min="7" max="7" width="29" style="44" customWidth="1"/>
    <col min="8" max="8" width="23.6640625" style="2" customWidth="1"/>
    <col min="9" max="16384" width="9.33203125" style="2"/>
  </cols>
  <sheetData>
    <row r="1" spans="1:8" ht="23.25" customHeight="1" x14ac:dyDescent="0.2">
      <c r="A1" s="75" t="s">
        <v>242</v>
      </c>
      <c r="B1" s="75"/>
      <c r="C1" s="75"/>
      <c r="D1" s="75"/>
      <c r="E1" s="75"/>
      <c r="F1" s="75"/>
    </row>
    <row r="2" spans="1:8" ht="15.75" customHeight="1" thickBot="1" x14ac:dyDescent="0.25">
      <c r="B2" s="3"/>
      <c r="C2" s="3"/>
      <c r="F2" s="4" t="s">
        <v>0</v>
      </c>
    </row>
    <row r="3" spans="1:8" ht="72.75" customHeight="1" thickBot="1" x14ac:dyDescent="0.25">
      <c r="A3" s="65" t="s">
        <v>72</v>
      </c>
      <c r="B3" s="65" t="s">
        <v>2</v>
      </c>
      <c r="C3" s="65" t="s">
        <v>239</v>
      </c>
      <c r="D3" s="56" t="s">
        <v>237</v>
      </c>
      <c r="E3" s="76" t="s">
        <v>241</v>
      </c>
      <c r="F3" s="65" t="s">
        <v>3</v>
      </c>
    </row>
    <row r="4" spans="1:8" ht="25.5" customHeight="1" thickBot="1" x14ac:dyDescent="0.25">
      <c r="A4" s="66"/>
      <c r="B4" s="66"/>
      <c r="C4" s="66"/>
      <c r="D4" s="54" t="s">
        <v>238</v>
      </c>
      <c r="E4" s="71"/>
      <c r="F4" s="66"/>
    </row>
    <row r="5" spans="1:8" ht="27" customHeight="1" thickBot="1" x14ac:dyDescent="0.25">
      <c r="A5" s="67"/>
      <c r="B5" s="67"/>
      <c r="C5" s="69"/>
      <c r="D5" s="55" t="s">
        <v>4</v>
      </c>
      <c r="E5" s="72"/>
      <c r="F5" s="69"/>
    </row>
    <row r="6" spans="1:8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</row>
    <row r="7" spans="1:8" s="11" customFormat="1" ht="15.75" x14ac:dyDescent="0.25">
      <c r="A7" s="59" t="s">
        <v>73</v>
      </c>
      <c r="B7" s="8" t="s">
        <v>74</v>
      </c>
      <c r="C7" s="9">
        <f>SUM(C8:C17)</f>
        <v>14480041.9</v>
      </c>
      <c r="D7" s="9">
        <f>SUM(D8:D17)</f>
        <v>-736395.20000000147</v>
      </c>
      <c r="E7" s="9">
        <f>SUM(E8:E17)</f>
        <v>13743646.699999999</v>
      </c>
      <c r="F7" s="9">
        <f>SUM(F8:F17)</f>
        <v>-736395.20000000147</v>
      </c>
      <c r="G7" s="49"/>
      <c r="H7" s="10"/>
    </row>
    <row r="8" spans="1:8" ht="43.5" customHeight="1" x14ac:dyDescent="0.25">
      <c r="A8" s="60" t="s">
        <v>75</v>
      </c>
      <c r="B8" s="46" t="s">
        <v>76</v>
      </c>
      <c r="C8" s="14">
        <v>262608.3</v>
      </c>
      <c r="D8" s="47">
        <v>-2427.2999999999884</v>
      </c>
      <c r="E8" s="48">
        <f>C8+D8</f>
        <v>260181</v>
      </c>
      <c r="F8" s="16">
        <f t="shared" ref="F8:F13" si="0">D8</f>
        <v>-2427.2999999999884</v>
      </c>
      <c r="G8" s="49"/>
      <c r="H8" s="10"/>
    </row>
    <row r="9" spans="1:8" ht="50.25" customHeight="1" x14ac:dyDescent="0.25">
      <c r="A9" s="60" t="s">
        <v>77</v>
      </c>
      <c r="B9" s="46" t="s">
        <v>78</v>
      </c>
      <c r="C9" s="14">
        <v>362783.7</v>
      </c>
      <c r="D9" s="47">
        <v>-3863</v>
      </c>
      <c r="E9" s="48">
        <f t="shared" ref="E9:E17" si="1">C9+D9</f>
        <v>358920.7</v>
      </c>
      <c r="F9" s="16">
        <f t="shared" si="0"/>
        <v>-3863</v>
      </c>
      <c r="G9" s="49"/>
      <c r="H9" s="10"/>
    </row>
    <row r="10" spans="1:8" ht="57.75" customHeight="1" x14ac:dyDescent="0.25">
      <c r="A10" s="60" t="s">
        <v>79</v>
      </c>
      <c r="B10" s="46" t="s">
        <v>80</v>
      </c>
      <c r="C10" s="14">
        <v>133601.29999999999</v>
      </c>
      <c r="D10" s="47">
        <v>-1152</v>
      </c>
      <c r="E10" s="48">
        <f t="shared" si="1"/>
        <v>132449.29999999999</v>
      </c>
      <c r="F10" s="16">
        <f t="shared" si="0"/>
        <v>-1152</v>
      </c>
      <c r="G10" s="49"/>
      <c r="H10" s="10"/>
    </row>
    <row r="11" spans="1:8" ht="17.25" customHeight="1" x14ac:dyDescent="0.25">
      <c r="A11" s="60" t="s">
        <v>81</v>
      </c>
      <c r="B11" s="46" t="s">
        <v>82</v>
      </c>
      <c r="C11" s="14">
        <v>629648.80000000005</v>
      </c>
      <c r="D11" s="47">
        <v>-2411.9000000000233</v>
      </c>
      <c r="E11" s="48">
        <f t="shared" si="1"/>
        <v>627236.9</v>
      </c>
      <c r="F11" s="16">
        <f t="shared" si="0"/>
        <v>-2411.9000000000233</v>
      </c>
      <c r="G11" s="49"/>
      <c r="H11" s="10"/>
    </row>
    <row r="12" spans="1:8" ht="38.25" x14ac:dyDescent="0.25">
      <c r="A12" s="60" t="s">
        <v>83</v>
      </c>
      <c r="B12" s="46" t="s">
        <v>84</v>
      </c>
      <c r="C12" s="14">
        <v>333183.59999999998</v>
      </c>
      <c r="D12" s="47">
        <v>-2293.1999999999534</v>
      </c>
      <c r="E12" s="48">
        <f t="shared" si="1"/>
        <v>330890.40000000002</v>
      </c>
      <c r="F12" s="16">
        <f t="shared" si="0"/>
        <v>-2293.1999999999534</v>
      </c>
      <c r="G12" s="49"/>
      <c r="H12" s="10"/>
    </row>
    <row r="13" spans="1:8" ht="17.25" customHeight="1" x14ac:dyDescent="0.25">
      <c r="A13" s="60" t="s">
        <v>85</v>
      </c>
      <c r="B13" s="46" t="s">
        <v>86</v>
      </c>
      <c r="C13" s="14">
        <v>242638</v>
      </c>
      <c r="D13" s="47">
        <v>-1422.2000000000116</v>
      </c>
      <c r="E13" s="48">
        <f t="shared" si="1"/>
        <v>241215.8</v>
      </c>
      <c r="F13" s="16">
        <f t="shared" si="0"/>
        <v>-1422.2000000000116</v>
      </c>
      <c r="G13" s="49"/>
      <c r="H13" s="10"/>
    </row>
    <row r="14" spans="1:8" ht="29.25" customHeight="1" x14ac:dyDescent="0.25">
      <c r="A14" s="60" t="s">
        <v>243</v>
      </c>
      <c r="B14" s="46" t="s">
        <v>244</v>
      </c>
      <c r="C14" s="14"/>
      <c r="D14" s="47"/>
      <c r="E14" s="48"/>
      <c r="F14" s="16"/>
      <c r="G14" s="49"/>
      <c r="H14" s="10"/>
    </row>
    <row r="15" spans="1:8" ht="16.5" customHeight="1" x14ac:dyDescent="0.25">
      <c r="A15" s="60" t="s">
        <v>87</v>
      </c>
      <c r="B15" s="46" t="s">
        <v>88</v>
      </c>
      <c r="C15" s="14">
        <v>500000</v>
      </c>
      <c r="D15" s="47"/>
      <c r="E15" s="48">
        <f t="shared" si="1"/>
        <v>500000</v>
      </c>
      <c r="F15" s="16"/>
      <c r="G15" s="49"/>
      <c r="H15" s="10"/>
    </row>
    <row r="16" spans="1:8" ht="26.25" x14ac:dyDescent="0.25">
      <c r="A16" s="60" t="s">
        <v>89</v>
      </c>
      <c r="B16" s="50" t="s">
        <v>90</v>
      </c>
      <c r="C16" s="14">
        <v>204.4</v>
      </c>
      <c r="D16" s="47"/>
      <c r="E16" s="48">
        <f t="shared" si="1"/>
        <v>204.4</v>
      </c>
      <c r="F16" s="16"/>
      <c r="G16" s="49"/>
      <c r="H16" s="10"/>
    </row>
    <row r="17" spans="1:8" ht="19.5" customHeight="1" x14ac:dyDescent="0.25">
      <c r="A17" s="60" t="s">
        <v>91</v>
      </c>
      <c r="B17" s="46" t="s">
        <v>92</v>
      </c>
      <c r="C17" s="14">
        <v>12015373.800000001</v>
      </c>
      <c r="D17" s="47">
        <v>-722825.60000000149</v>
      </c>
      <c r="E17" s="48">
        <f t="shared" si="1"/>
        <v>11292548.199999999</v>
      </c>
      <c r="F17" s="16">
        <f>D17</f>
        <v>-722825.60000000149</v>
      </c>
      <c r="G17" s="49"/>
      <c r="H17" s="10"/>
    </row>
    <row r="18" spans="1:8" s="11" customFormat="1" ht="17.25" customHeight="1" x14ac:dyDescent="0.25">
      <c r="A18" s="61" t="s">
        <v>93</v>
      </c>
      <c r="B18" s="26" t="s">
        <v>94</v>
      </c>
      <c r="C18" s="27">
        <f>SUM(C19:C20)</f>
        <v>68790</v>
      </c>
      <c r="D18" s="27"/>
      <c r="E18" s="27">
        <f t="shared" ref="E18" si="2">SUM(E19:E20)</f>
        <v>68790</v>
      </c>
      <c r="F18" s="27"/>
      <c r="G18" s="49"/>
      <c r="H18" s="10"/>
    </row>
    <row r="19" spans="1:8" ht="16.5" customHeight="1" x14ac:dyDescent="0.25">
      <c r="A19" s="60" t="s">
        <v>95</v>
      </c>
      <c r="B19" s="46" t="s">
        <v>96</v>
      </c>
      <c r="C19" s="14">
        <v>68590</v>
      </c>
      <c r="D19" s="58"/>
      <c r="E19" s="48">
        <f>C19+D19</f>
        <v>68590</v>
      </c>
      <c r="F19" s="57"/>
      <c r="G19" s="49"/>
      <c r="H19" s="10"/>
    </row>
    <row r="20" spans="1:8" ht="18" customHeight="1" x14ac:dyDescent="0.25">
      <c r="A20" s="60" t="s">
        <v>97</v>
      </c>
      <c r="B20" s="46" t="s">
        <v>98</v>
      </c>
      <c r="C20" s="14">
        <v>200</v>
      </c>
      <c r="D20" s="58"/>
      <c r="E20" s="48">
        <f>C20+D20</f>
        <v>200</v>
      </c>
      <c r="F20" s="57"/>
      <c r="G20" s="49"/>
      <c r="H20" s="10"/>
    </row>
    <row r="21" spans="1:8" s="11" customFormat="1" ht="29.25" customHeight="1" x14ac:dyDescent="0.25">
      <c r="A21" s="61" t="s">
        <v>99</v>
      </c>
      <c r="B21" s="26" t="s">
        <v>100</v>
      </c>
      <c r="C21" s="27">
        <f>SUM(C22:C25)</f>
        <v>916187.70000000007</v>
      </c>
      <c r="D21" s="27">
        <f t="shared" ref="D21:F21" si="3">SUM(D22:D25)</f>
        <v>4183.0999999999767</v>
      </c>
      <c r="E21" s="27">
        <f t="shared" si="3"/>
        <v>920370.8</v>
      </c>
      <c r="F21" s="27">
        <f t="shared" si="3"/>
        <v>4183.0999999999767</v>
      </c>
      <c r="G21" s="49"/>
      <c r="H21" s="10"/>
    </row>
    <row r="22" spans="1:8" ht="18" customHeight="1" x14ac:dyDescent="0.25">
      <c r="A22" s="60" t="s">
        <v>101</v>
      </c>
      <c r="B22" s="46" t="s">
        <v>102</v>
      </c>
      <c r="C22" s="14">
        <v>188468.5</v>
      </c>
      <c r="D22" s="47"/>
      <c r="E22" s="48">
        <f>C22+D22</f>
        <v>188468.5</v>
      </c>
      <c r="F22" s="16"/>
      <c r="G22" s="49"/>
      <c r="H22" s="10"/>
    </row>
    <row r="23" spans="1:8" ht="15.75" x14ac:dyDescent="0.25">
      <c r="A23" s="60" t="s">
        <v>103</v>
      </c>
      <c r="B23" s="46" t="s">
        <v>230</v>
      </c>
      <c r="C23" s="14">
        <v>98703.4</v>
      </c>
      <c r="D23" s="47"/>
      <c r="E23" s="48">
        <f t="shared" ref="E23:E25" si="4">C23+D23</f>
        <v>98703.4</v>
      </c>
      <c r="F23" s="16"/>
      <c r="G23" s="49"/>
      <c r="H23" s="10"/>
    </row>
    <row r="24" spans="1:8" ht="41.25" customHeight="1" x14ac:dyDescent="0.25">
      <c r="A24" s="60" t="s">
        <v>104</v>
      </c>
      <c r="B24" s="46" t="s">
        <v>231</v>
      </c>
      <c r="C24" s="14">
        <v>621515.80000000005</v>
      </c>
      <c r="D24" s="47">
        <v>4183.0999999999767</v>
      </c>
      <c r="E24" s="48">
        <f t="shared" si="4"/>
        <v>625698.9</v>
      </c>
      <c r="F24" s="16">
        <f>D24</f>
        <v>4183.0999999999767</v>
      </c>
      <c r="G24" s="49"/>
      <c r="H24" s="10"/>
    </row>
    <row r="25" spans="1:8" ht="16.5" customHeight="1" x14ac:dyDescent="0.25">
      <c r="A25" s="60" t="s">
        <v>105</v>
      </c>
      <c r="B25" s="46" t="s">
        <v>106</v>
      </c>
      <c r="C25" s="14">
        <v>7500</v>
      </c>
      <c r="D25" s="47"/>
      <c r="E25" s="48">
        <f t="shared" si="4"/>
        <v>7500</v>
      </c>
      <c r="F25" s="16"/>
      <c r="G25" s="49"/>
      <c r="H25" s="10"/>
    </row>
    <row r="26" spans="1:8" s="11" customFormat="1" ht="19.5" customHeight="1" x14ac:dyDescent="0.25">
      <c r="A26" s="61" t="s">
        <v>107</v>
      </c>
      <c r="B26" s="26" t="s">
        <v>108</v>
      </c>
      <c r="C26" s="27">
        <f>SUM(C27:C36)-0.1</f>
        <v>29294719.199999996</v>
      </c>
      <c r="D26" s="27">
        <f t="shared" ref="D26" si="5">SUM(D27:D36)</f>
        <v>1397161.2999999996</v>
      </c>
      <c r="E26" s="27">
        <f>C26+D26-0.1</f>
        <v>30691880.399999995</v>
      </c>
      <c r="F26" s="27">
        <f>SUM(F27:F36)-0.1</f>
        <v>1397161.1999999995</v>
      </c>
      <c r="G26" s="49"/>
      <c r="H26" s="10"/>
    </row>
    <row r="27" spans="1:8" ht="18" customHeight="1" x14ac:dyDescent="0.25">
      <c r="A27" s="60" t="s">
        <v>109</v>
      </c>
      <c r="B27" s="46" t="s">
        <v>110</v>
      </c>
      <c r="C27" s="14">
        <v>858688.4</v>
      </c>
      <c r="D27" s="47">
        <v>-817.70000000006985</v>
      </c>
      <c r="E27" s="48">
        <f>C27+D27</f>
        <v>857870.7</v>
      </c>
      <c r="F27" s="16">
        <f>D27</f>
        <v>-817.70000000006985</v>
      </c>
      <c r="G27" s="49"/>
      <c r="H27" s="10"/>
    </row>
    <row r="28" spans="1:8" ht="18.75" customHeight="1" x14ac:dyDescent="0.25">
      <c r="A28" s="60" t="s">
        <v>111</v>
      </c>
      <c r="B28" s="46" t="s">
        <v>112</v>
      </c>
      <c r="C28" s="14">
        <v>1500</v>
      </c>
      <c r="D28" s="47"/>
      <c r="E28" s="48">
        <f t="shared" ref="E28:E36" si="6">C28+D28</f>
        <v>1500</v>
      </c>
      <c r="F28" s="16"/>
      <c r="G28" s="49"/>
      <c r="H28" s="10"/>
    </row>
    <row r="29" spans="1:8" ht="18" customHeight="1" x14ac:dyDescent="0.25">
      <c r="A29" s="60" t="s">
        <v>113</v>
      </c>
      <c r="B29" s="46" t="s">
        <v>114</v>
      </c>
      <c r="C29" s="14">
        <v>2783000.4</v>
      </c>
      <c r="D29" s="47">
        <v>64446.100000000093</v>
      </c>
      <c r="E29" s="48">
        <f t="shared" si="6"/>
        <v>2847446.5</v>
      </c>
      <c r="F29" s="16">
        <f>D29</f>
        <v>64446.100000000093</v>
      </c>
      <c r="G29" s="49"/>
      <c r="H29" s="10"/>
    </row>
    <row r="30" spans="1:8" ht="18.75" customHeight="1" x14ac:dyDescent="0.25">
      <c r="A30" s="60" t="s">
        <v>115</v>
      </c>
      <c r="B30" s="46" t="s">
        <v>116</v>
      </c>
      <c r="C30" s="14">
        <v>48632.800000000003</v>
      </c>
      <c r="D30" s="47"/>
      <c r="E30" s="48">
        <f t="shared" si="6"/>
        <v>48632.800000000003</v>
      </c>
      <c r="F30" s="16"/>
      <c r="G30" s="49"/>
      <c r="H30" s="10"/>
    </row>
    <row r="31" spans="1:8" ht="18.75" customHeight="1" x14ac:dyDescent="0.25">
      <c r="A31" s="60" t="s">
        <v>117</v>
      </c>
      <c r="B31" s="46" t="s">
        <v>118</v>
      </c>
      <c r="C31" s="14">
        <v>363728.6</v>
      </c>
      <c r="D31" s="47"/>
      <c r="E31" s="48">
        <f t="shared" si="6"/>
        <v>363728.6</v>
      </c>
      <c r="F31" s="16"/>
      <c r="G31" s="49"/>
      <c r="H31" s="10"/>
    </row>
    <row r="32" spans="1:8" ht="17.25" customHeight="1" x14ac:dyDescent="0.25">
      <c r="A32" s="60" t="s">
        <v>119</v>
      </c>
      <c r="B32" s="46" t="s">
        <v>120</v>
      </c>
      <c r="C32" s="14">
        <v>5187435</v>
      </c>
      <c r="D32" s="47">
        <v>1321150.5</v>
      </c>
      <c r="E32" s="48">
        <f t="shared" si="6"/>
        <v>6508585.5</v>
      </c>
      <c r="F32" s="16">
        <f>D32</f>
        <v>1321150.5</v>
      </c>
      <c r="G32" s="49"/>
      <c r="H32" s="10"/>
    </row>
    <row r="33" spans="1:8" ht="18" customHeight="1" x14ac:dyDescent="0.25">
      <c r="A33" s="60" t="s">
        <v>121</v>
      </c>
      <c r="B33" s="46" t="s">
        <v>122</v>
      </c>
      <c r="C33" s="14">
        <v>15588041.6</v>
      </c>
      <c r="D33" s="47"/>
      <c r="E33" s="48">
        <f t="shared" si="6"/>
        <v>15588041.6</v>
      </c>
      <c r="F33" s="16"/>
      <c r="G33" s="49"/>
      <c r="H33" s="10"/>
    </row>
    <row r="34" spans="1:8" ht="18" customHeight="1" x14ac:dyDescent="0.25">
      <c r="A34" s="60" t="s">
        <v>123</v>
      </c>
      <c r="B34" s="46" t="s">
        <v>124</v>
      </c>
      <c r="C34" s="14">
        <v>146785.60000000001</v>
      </c>
      <c r="D34" s="47">
        <v>-349.20000000001164</v>
      </c>
      <c r="E34" s="48">
        <f t="shared" si="6"/>
        <v>146436.4</v>
      </c>
      <c r="F34" s="16">
        <f>D34</f>
        <v>-349.20000000001164</v>
      </c>
      <c r="G34" s="49"/>
      <c r="H34" s="10"/>
    </row>
    <row r="35" spans="1:8" ht="25.5" x14ac:dyDescent="0.25">
      <c r="A35" s="60" t="s">
        <v>125</v>
      </c>
      <c r="B35" s="46" t="s">
        <v>126</v>
      </c>
      <c r="C35" s="14">
        <v>18635</v>
      </c>
      <c r="D35" s="47"/>
      <c r="E35" s="48">
        <f t="shared" si="6"/>
        <v>18635</v>
      </c>
      <c r="F35" s="16"/>
      <c r="G35" s="49"/>
      <c r="H35" s="10"/>
    </row>
    <row r="36" spans="1:8" ht="17.25" customHeight="1" x14ac:dyDescent="0.25">
      <c r="A36" s="60" t="s">
        <v>127</v>
      </c>
      <c r="B36" s="46" t="s">
        <v>128</v>
      </c>
      <c r="C36" s="14">
        <v>4298271.9000000004</v>
      </c>
      <c r="D36" s="47">
        <v>12731.599999999627</v>
      </c>
      <c r="E36" s="48">
        <f t="shared" si="6"/>
        <v>4311003.5</v>
      </c>
      <c r="F36" s="16">
        <f>D36</f>
        <v>12731.599999999627</v>
      </c>
      <c r="G36" s="49"/>
      <c r="H36" s="10"/>
    </row>
    <row r="37" spans="1:8" s="11" customFormat="1" ht="20.25" customHeight="1" x14ac:dyDescent="0.25">
      <c r="A37" s="61" t="s">
        <v>129</v>
      </c>
      <c r="B37" s="26" t="s">
        <v>130</v>
      </c>
      <c r="C37" s="27">
        <f>SUM(C38:C42)</f>
        <v>4512138.8</v>
      </c>
      <c r="D37" s="27">
        <f>SUM(D38:D42)</f>
        <v>369596.39999999979</v>
      </c>
      <c r="E37" s="27">
        <f t="shared" ref="E37:E73" si="7">C37+D37</f>
        <v>4881735.1999999993</v>
      </c>
      <c r="F37" s="27">
        <f>SUM(F38:F42)</f>
        <v>369596.39999999979</v>
      </c>
      <c r="G37" s="49"/>
      <c r="H37" s="10"/>
    </row>
    <row r="38" spans="1:8" ht="18.75" customHeight="1" x14ac:dyDescent="0.25">
      <c r="A38" s="60" t="s">
        <v>131</v>
      </c>
      <c r="B38" s="46" t="s">
        <v>132</v>
      </c>
      <c r="C38" s="14">
        <v>1682549.2</v>
      </c>
      <c r="D38" s="47">
        <v>734224.59999999986</v>
      </c>
      <c r="E38" s="48">
        <f>C38+D38</f>
        <v>2416773.7999999998</v>
      </c>
      <c r="F38" s="16">
        <f>D38</f>
        <v>734224.59999999986</v>
      </c>
      <c r="G38" s="49"/>
      <c r="H38" s="10"/>
    </row>
    <row r="39" spans="1:8" ht="18.75" customHeight="1" x14ac:dyDescent="0.25">
      <c r="A39" s="60" t="s">
        <v>133</v>
      </c>
      <c r="B39" s="46" t="s">
        <v>134</v>
      </c>
      <c r="C39" s="14">
        <v>1093291.7</v>
      </c>
      <c r="D39" s="47">
        <v>-363157.5</v>
      </c>
      <c r="E39" s="48">
        <f t="shared" ref="E39:E42" si="8">C39+D39</f>
        <v>730134.2</v>
      </c>
      <c r="F39" s="16">
        <f>D39</f>
        <v>-363157.5</v>
      </c>
      <c r="G39" s="49"/>
      <c r="H39" s="10"/>
    </row>
    <row r="40" spans="1:8" ht="16.5" customHeight="1" x14ac:dyDescent="0.25">
      <c r="A40" s="60" t="s">
        <v>135</v>
      </c>
      <c r="B40" s="46" t="s">
        <v>136</v>
      </c>
      <c r="C40" s="14">
        <v>1040828.1</v>
      </c>
      <c r="D40" s="47"/>
      <c r="E40" s="48">
        <f t="shared" si="8"/>
        <v>1040828.1</v>
      </c>
      <c r="F40" s="16"/>
      <c r="G40" s="49"/>
      <c r="H40" s="10"/>
    </row>
    <row r="41" spans="1:8" ht="32.25" customHeight="1" x14ac:dyDescent="0.25">
      <c r="A41" s="60" t="s">
        <v>245</v>
      </c>
      <c r="B41" s="46" t="s">
        <v>246</v>
      </c>
      <c r="C41" s="14"/>
      <c r="D41" s="47"/>
      <c r="E41" s="48"/>
      <c r="F41" s="16"/>
      <c r="G41" s="49"/>
      <c r="H41" s="10"/>
    </row>
    <row r="42" spans="1:8" ht="25.5" x14ac:dyDescent="0.25">
      <c r="A42" s="60" t="s">
        <v>137</v>
      </c>
      <c r="B42" s="46" t="s">
        <v>138</v>
      </c>
      <c r="C42" s="14">
        <v>695469.8</v>
      </c>
      <c r="D42" s="47">
        <v>-1470.7000000000698</v>
      </c>
      <c r="E42" s="48">
        <f t="shared" si="8"/>
        <v>693999.1</v>
      </c>
      <c r="F42" s="16">
        <f>D42</f>
        <v>-1470.7000000000698</v>
      </c>
      <c r="G42" s="49"/>
      <c r="H42" s="10"/>
    </row>
    <row r="43" spans="1:8" s="11" customFormat="1" ht="18.75" customHeight="1" x14ac:dyDescent="0.25">
      <c r="A43" s="61" t="s">
        <v>139</v>
      </c>
      <c r="B43" s="26" t="s">
        <v>140</v>
      </c>
      <c r="C43" s="27">
        <f>SUM(C44:C47)</f>
        <v>110268.79999999999</v>
      </c>
      <c r="D43" s="27">
        <f>D44+D45+D46+D47</f>
        <v>-630.39999999999418</v>
      </c>
      <c r="E43" s="27">
        <f t="shared" si="7"/>
        <v>109638.39999999999</v>
      </c>
      <c r="F43" s="27">
        <f t="shared" ref="F43" si="9">F44+F45+F46+F47</f>
        <v>-630.39999999999418</v>
      </c>
      <c r="G43" s="49"/>
      <c r="H43" s="10"/>
    </row>
    <row r="44" spans="1:8" ht="15.75" x14ac:dyDescent="0.25">
      <c r="A44" s="60" t="s">
        <v>141</v>
      </c>
      <c r="B44" s="46" t="s">
        <v>142</v>
      </c>
      <c r="C44" s="14"/>
      <c r="D44" s="47"/>
      <c r="E44" s="48"/>
      <c r="F44" s="16"/>
      <c r="G44" s="49"/>
      <c r="H44" s="10"/>
    </row>
    <row r="45" spans="1:8" ht="25.5" x14ac:dyDescent="0.25">
      <c r="A45" s="60" t="s">
        <v>143</v>
      </c>
      <c r="B45" s="46" t="s">
        <v>144</v>
      </c>
      <c r="C45" s="14">
        <v>33486.6</v>
      </c>
      <c r="D45" s="47"/>
      <c r="E45" s="48">
        <f t="shared" ref="E45:E47" si="10">C45+D45</f>
        <v>33486.6</v>
      </c>
      <c r="F45" s="16"/>
      <c r="G45" s="49"/>
      <c r="H45" s="10"/>
    </row>
    <row r="46" spans="1:8" ht="25.5" x14ac:dyDescent="0.25">
      <c r="A46" s="60" t="s">
        <v>145</v>
      </c>
      <c r="B46" s="46" t="s">
        <v>146</v>
      </c>
      <c r="C46" s="14">
        <v>100</v>
      </c>
      <c r="D46" s="47"/>
      <c r="E46" s="48">
        <f t="shared" si="10"/>
        <v>100</v>
      </c>
      <c r="F46" s="16"/>
      <c r="G46" s="49"/>
      <c r="H46" s="10"/>
    </row>
    <row r="47" spans="1:8" ht="20.25" customHeight="1" x14ac:dyDescent="0.25">
      <c r="A47" s="60" t="s">
        <v>147</v>
      </c>
      <c r="B47" s="46" t="s">
        <v>148</v>
      </c>
      <c r="C47" s="14">
        <v>76682.2</v>
      </c>
      <c r="D47" s="47">
        <v>-630.39999999999418</v>
      </c>
      <c r="E47" s="48">
        <f t="shared" si="10"/>
        <v>76051.8</v>
      </c>
      <c r="F47" s="16">
        <f>D47</f>
        <v>-630.39999999999418</v>
      </c>
      <c r="G47" s="49"/>
      <c r="H47" s="10"/>
    </row>
    <row r="48" spans="1:8" s="11" customFormat="1" ht="15.75" x14ac:dyDescent="0.25">
      <c r="A48" s="61" t="s">
        <v>149</v>
      </c>
      <c r="B48" s="26" t="s">
        <v>150</v>
      </c>
      <c r="C48" s="27">
        <f>SUM(C49:C55)</f>
        <v>39681060.100000001</v>
      </c>
      <c r="D48" s="27">
        <f t="shared" ref="D48" si="11">SUM(D49:D55)</f>
        <v>90681.90000000177</v>
      </c>
      <c r="E48" s="27">
        <f t="shared" si="7"/>
        <v>39771742</v>
      </c>
      <c r="F48" s="27">
        <f>SUM(F49:F55)</f>
        <v>90681.90000000177</v>
      </c>
      <c r="G48" s="49"/>
      <c r="H48" s="10"/>
    </row>
    <row r="49" spans="1:8" ht="17.25" customHeight="1" x14ac:dyDescent="0.25">
      <c r="A49" s="60" t="s">
        <v>151</v>
      </c>
      <c r="B49" s="46" t="s">
        <v>152</v>
      </c>
      <c r="C49" s="14">
        <v>6081141.0999999996</v>
      </c>
      <c r="D49" s="47">
        <v>-59117.099999999627</v>
      </c>
      <c r="E49" s="48">
        <f>C49+D49</f>
        <v>6022024</v>
      </c>
      <c r="F49" s="16">
        <f>D49</f>
        <v>-59117.099999999627</v>
      </c>
      <c r="G49" s="49"/>
      <c r="H49" s="10"/>
    </row>
    <row r="50" spans="1:8" ht="18" customHeight="1" x14ac:dyDescent="0.25">
      <c r="A50" s="60" t="s">
        <v>153</v>
      </c>
      <c r="B50" s="46" t="s">
        <v>154</v>
      </c>
      <c r="C50" s="14">
        <v>26076905.199999999</v>
      </c>
      <c r="D50" s="47">
        <v>31506.60000000149</v>
      </c>
      <c r="E50" s="48">
        <f t="shared" ref="E50:E55" si="12">C50+D50</f>
        <v>26108411.800000001</v>
      </c>
      <c r="F50" s="16">
        <f>D50</f>
        <v>31506.60000000149</v>
      </c>
      <c r="G50" s="49"/>
      <c r="H50" s="10"/>
    </row>
    <row r="51" spans="1:8" ht="19.5" customHeight="1" x14ac:dyDescent="0.25">
      <c r="A51" s="60" t="s">
        <v>155</v>
      </c>
      <c r="B51" s="46" t="s">
        <v>156</v>
      </c>
      <c r="C51" s="14">
        <v>1360171.6</v>
      </c>
      <c r="D51" s="47">
        <v>24750.5</v>
      </c>
      <c r="E51" s="48">
        <f t="shared" si="12"/>
        <v>1384922.1</v>
      </c>
      <c r="F51" s="16">
        <f>D51</f>
        <v>24750.5</v>
      </c>
      <c r="G51" s="49"/>
      <c r="H51" s="10"/>
    </row>
    <row r="52" spans="1:8" ht="18" customHeight="1" x14ac:dyDescent="0.25">
      <c r="A52" s="60" t="s">
        <v>157</v>
      </c>
      <c r="B52" s="46" t="s">
        <v>158</v>
      </c>
      <c r="C52" s="14">
        <v>3809639.9</v>
      </c>
      <c r="D52" s="47">
        <v>-2019</v>
      </c>
      <c r="E52" s="48">
        <f t="shared" si="12"/>
        <v>3807620.9</v>
      </c>
      <c r="F52" s="16">
        <f>D52</f>
        <v>-2019</v>
      </c>
      <c r="G52" s="49"/>
      <c r="H52" s="10"/>
    </row>
    <row r="53" spans="1:8" ht="25.5" x14ac:dyDescent="0.25">
      <c r="A53" s="60" t="s">
        <v>159</v>
      </c>
      <c r="B53" s="46" t="s">
        <v>160</v>
      </c>
      <c r="C53" s="14">
        <v>263308.59999999998</v>
      </c>
      <c r="D53" s="47">
        <v>-50</v>
      </c>
      <c r="E53" s="48">
        <f t="shared" si="12"/>
        <v>263258.59999999998</v>
      </c>
      <c r="F53" s="16">
        <f>D53</f>
        <v>-50</v>
      </c>
      <c r="G53" s="49"/>
      <c r="H53" s="10"/>
    </row>
    <row r="54" spans="1:8" ht="17.25" customHeight="1" x14ac:dyDescent="0.25">
      <c r="A54" s="60" t="s">
        <v>161</v>
      </c>
      <c r="B54" s="46" t="s">
        <v>162</v>
      </c>
      <c r="C54" s="14">
        <v>173213.2</v>
      </c>
      <c r="D54" s="47"/>
      <c r="E54" s="48">
        <f t="shared" si="12"/>
        <v>173213.2</v>
      </c>
      <c r="F54" s="16"/>
      <c r="G54" s="49"/>
      <c r="H54" s="10"/>
    </row>
    <row r="55" spans="1:8" ht="16.5" customHeight="1" x14ac:dyDescent="0.25">
      <c r="A55" s="60" t="s">
        <v>163</v>
      </c>
      <c r="B55" s="46" t="s">
        <v>164</v>
      </c>
      <c r="C55" s="14">
        <v>1916680.5</v>
      </c>
      <c r="D55" s="47">
        <v>95610.899999999907</v>
      </c>
      <c r="E55" s="48">
        <f t="shared" si="12"/>
        <v>2012291.4</v>
      </c>
      <c r="F55" s="16">
        <f>D55</f>
        <v>95610.899999999907</v>
      </c>
      <c r="G55" s="49"/>
      <c r="H55" s="10"/>
    </row>
    <row r="56" spans="1:8" s="11" customFormat="1" ht="21" customHeight="1" x14ac:dyDescent="0.25">
      <c r="A56" s="61" t="s">
        <v>165</v>
      </c>
      <c r="B56" s="26" t="s">
        <v>166</v>
      </c>
      <c r="C56" s="27">
        <f>SUM(C57:C58)</f>
        <v>2692663.6999999997</v>
      </c>
      <c r="D56" s="27">
        <f t="shared" ref="D56:F56" si="13">SUM(D57:D58)</f>
        <v>118485.30000000028</v>
      </c>
      <c r="E56" s="27">
        <f t="shared" si="7"/>
        <v>2811149</v>
      </c>
      <c r="F56" s="27">
        <f t="shared" si="13"/>
        <v>118485.30000000028</v>
      </c>
      <c r="G56" s="49"/>
      <c r="H56" s="10"/>
    </row>
    <row r="57" spans="1:8" ht="18" customHeight="1" x14ac:dyDescent="0.25">
      <c r="A57" s="60" t="s">
        <v>167</v>
      </c>
      <c r="B57" s="46" t="s">
        <v>168</v>
      </c>
      <c r="C57" s="14">
        <v>2592161.7999999998</v>
      </c>
      <c r="D57" s="47">
        <v>119322.30000000028</v>
      </c>
      <c r="E57" s="48">
        <f>C57+D57</f>
        <v>2711484.1</v>
      </c>
      <c r="F57" s="16">
        <f>D57</f>
        <v>119322.30000000028</v>
      </c>
      <c r="G57" s="49"/>
      <c r="H57" s="10"/>
    </row>
    <row r="58" spans="1:8" ht="18.75" customHeight="1" x14ac:dyDescent="0.25">
      <c r="A58" s="60" t="s">
        <v>169</v>
      </c>
      <c r="B58" s="46" t="s">
        <v>170</v>
      </c>
      <c r="C58" s="14">
        <v>100501.9</v>
      </c>
      <c r="D58" s="47">
        <v>-837</v>
      </c>
      <c r="E58" s="48">
        <f>C58+D58</f>
        <v>99664.9</v>
      </c>
      <c r="F58" s="16">
        <f>D58</f>
        <v>-837</v>
      </c>
      <c r="G58" s="49"/>
      <c r="H58" s="10"/>
    </row>
    <row r="59" spans="1:8" s="11" customFormat="1" ht="20.25" customHeight="1" x14ac:dyDescent="0.25">
      <c r="A59" s="61" t="s">
        <v>171</v>
      </c>
      <c r="B59" s="26" t="s">
        <v>172</v>
      </c>
      <c r="C59" s="27">
        <f>SUM(C60:C66)</f>
        <v>12290988</v>
      </c>
      <c r="D59" s="27">
        <f t="shared" ref="D59" si="14">SUM(D60:D66)</f>
        <v>695780.79999999935</v>
      </c>
      <c r="E59" s="27">
        <f t="shared" si="7"/>
        <v>12986768.799999999</v>
      </c>
      <c r="F59" s="27">
        <f>SUM(F60:F66)</f>
        <v>695780.79999999935</v>
      </c>
      <c r="G59" s="49"/>
      <c r="H59" s="10"/>
    </row>
    <row r="60" spans="1:8" ht="18.75" customHeight="1" x14ac:dyDescent="0.25">
      <c r="A60" s="60" t="s">
        <v>173</v>
      </c>
      <c r="B60" s="46" t="s">
        <v>174</v>
      </c>
      <c r="C60" s="14">
        <v>6413224</v>
      </c>
      <c r="D60" s="47">
        <v>613644.29999999981</v>
      </c>
      <c r="E60" s="48">
        <f>C60+D60</f>
        <v>7026868.2999999998</v>
      </c>
      <c r="F60" s="16">
        <f>D60</f>
        <v>613644.29999999981</v>
      </c>
      <c r="G60" s="49"/>
      <c r="H60" s="10"/>
    </row>
    <row r="61" spans="1:8" ht="21" customHeight="1" x14ac:dyDescent="0.25">
      <c r="A61" s="60" t="s">
        <v>175</v>
      </c>
      <c r="B61" s="46" t="s">
        <v>176</v>
      </c>
      <c r="C61" s="14">
        <v>526961.19999999995</v>
      </c>
      <c r="D61" s="47">
        <v>2359.1000000000931</v>
      </c>
      <c r="E61" s="48">
        <f t="shared" ref="E61:E66" si="15">C61+D61</f>
        <v>529320.30000000005</v>
      </c>
      <c r="F61" s="16">
        <f>D61</f>
        <v>2359.1000000000931</v>
      </c>
      <c r="G61" s="49"/>
      <c r="H61" s="10"/>
    </row>
    <row r="62" spans="1:8" ht="17.25" customHeight="1" x14ac:dyDescent="0.25">
      <c r="A62" s="60" t="s">
        <v>177</v>
      </c>
      <c r="B62" s="46" t="s">
        <v>178</v>
      </c>
      <c r="C62" s="14">
        <v>532993.4</v>
      </c>
      <c r="D62" s="47"/>
      <c r="E62" s="48">
        <f t="shared" si="15"/>
        <v>532993.4</v>
      </c>
      <c r="F62" s="16"/>
      <c r="G62" s="49"/>
      <c r="H62" s="10"/>
    </row>
    <row r="63" spans="1:8" ht="17.25" customHeight="1" x14ac:dyDescent="0.25">
      <c r="A63" s="60" t="s">
        <v>179</v>
      </c>
      <c r="B63" s="46" t="s">
        <v>180</v>
      </c>
      <c r="C63" s="14">
        <v>111909.8</v>
      </c>
      <c r="D63" s="47"/>
      <c r="E63" s="48">
        <f t="shared" si="15"/>
        <v>111909.8</v>
      </c>
      <c r="F63" s="16"/>
      <c r="G63" s="49"/>
      <c r="H63" s="10"/>
    </row>
    <row r="64" spans="1:8" ht="25.5" x14ac:dyDescent="0.25">
      <c r="A64" s="60" t="s">
        <v>181</v>
      </c>
      <c r="B64" s="46" t="s">
        <v>182</v>
      </c>
      <c r="C64" s="14">
        <v>257163.2</v>
      </c>
      <c r="D64" s="47"/>
      <c r="E64" s="48">
        <f t="shared" si="15"/>
        <v>257163.2</v>
      </c>
      <c r="F64" s="16"/>
      <c r="G64" s="49"/>
      <c r="H64" s="10"/>
    </row>
    <row r="65" spans="1:8" ht="17.25" customHeight="1" x14ac:dyDescent="0.25">
      <c r="A65" s="60" t="s">
        <v>183</v>
      </c>
      <c r="B65" s="46" t="s">
        <v>184</v>
      </c>
      <c r="C65" s="14">
        <v>8973.2000000000007</v>
      </c>
      <c r="D65" s="47"/>
      <c r="E65" s="48">
        <f t="shared" si="15"/>
        <v>8973.2000000000007</v>
      </c>
      <c r="F65" s="16"/>
      <c r="G65" s="49"/>
      <c r="H65" s="10"/>
    </row>
    <row r="66" spans="1:8" ht="18.75" customHeight="1" x14ac:dyDescent="0.25">
      <c r="A66" s="60" t="s">
        <v>185</v>
      </c>
      <c r="B66" s="46" t="s">
        <v>186</v>
      </c>
      <c r="C66" s="14">
        <v>4439763.2</v>
      </c>
      <c r="D66" s="47">
        <v>79777.399999999441</v>
      </c>
      <c r="E66" s="48">
        <f t="shared" si="15"/>
        <v>4519540.5999999996</v>
      </c>
      <c r="F66" s="16">
        <f>D66</f>
        <v>79777.399999999441</v>
      </c>
      <c r="G66" s="49"/>
      <c r="H66" s="10"/>
    </row>
    <row r="67" spans="1:8" s="11" customFormat="1" ht="24" customHeight="1" x14ac:dyDescent="0.25">
      <c r="A67" s="61" t="s">
        <v>187</v>
      </c>
      <c r="B67" s="26" t="s">
        <v>188</v>
      </c>
      <c r="C67" s="27">
        <f>SUM(C68:C72)+0.1</f>
        <v>38479356</v>
      </c>
      <c r="D67" s="27">
        <f t="shared" ref="D67" si="16">SUM(D68:D72)</f>
        <v>156391.19999999972</v>
      </c>
      <c r="E67" s="27">
        <f>C67+D67-0.1</f>
        <v>38635747.100000001</v>
      </c>
      <c r="F67" s="27">
        <f>SUM(F68:F72)</f>
        <v>156391.19999999972</v>
      </c>
      <c r="G67" s="49"/>
      <c r="H67" s="10"/>
    </row>
    <row r="68" spans="1:8" ht="19.5" customHeight="1" x14ac:dyDescent="0.25">
      <c r="A68" s="60" t="s">
        <v>189</v>
      </c>
      <c r="B68" s="46" t="s">
        <v>190</v>
      </c>
      <c r="C68" s="14">
        <v>191456.7</v>
      </c>
      <c r="D68" s="47">
        <v>0</v>
      </c>
      <c r="E68" s="48">
        <f>C68+D68</f>
        <v>191456.7</v>
      </c>
      <c r="F68" s="16"/>
      <c r="G68" s="49"/>
      <c r="H68" s="10"/>
    </row>
    <row r="69" spans="1:8" ht="20.25" customHeight="1" x14ac:dyDescent="0.25">
      <c r="A69" s="60" t="s">
        <v>191</v>
      </c>
      <c r="B69" s="46" t="s">
        <v>192</v>
      </c>
      <c r="C69" s="14">
        <v>7587286.5</v>
      </c>
      <c r="D69" s="47">
        <v>-66108.400000000373</v>
      </c>
      <c r="E69" s="48">
        <f t="shared" ref="E69:E72" si="17">C69+D69</f>
        <v>7521178.0999999996</v>
      </c>
      <c r="F69" s="16">
        <f>D69</f>
        <v>-66108.400000000373</v>
      </c>
      <c r="G69" s="49"/>
      <c r="H69" s="10"/>
    </row>
    <row r="70" spans="1:8" ht="20.25" customHeight="1" x14ac:dyDescent="0.25">
      <c r="A70" s="60" t="s">
        <v>193</v>
      </c>
      <c r="B70" s="46" t="s">
        <v>194</v>
      </c>
      <c r="C70" s="14">
        <v>22067820.100000001</v>
      </c>
      <c r="D70" s="47">
        <v>274689.69999999925</v>
      </c>
      <c r="E70" s="48">
        <f t="shared" si="17"/>
        <v>22342509.800000001</v>
      </c>
      <c r="F70" s="16">
        <f>D70</f>
        <v>274689.69999999925</v>
      </c>
      <c r="G70" s="49"/>
      <c r="H70" s="10"/>
    </row>
    <row r="71" spans="1:8" ht="20.25" customHeight="1" x14ac:dyDescent="0.25">
      <c r="A71" s="60" t="s">
        <v>195</v>
      </c>
      <c r="B71" s="46" t="s">
        <v>196</v>
      </c>
      <c r="C71" s="14">
        <v>7004995.0999999996</v>
      </c>
      <c r="D71" s="47">
        <v>-55549.199999999255</v>
      </c>
      <c r="E71" s="48">
        <f t="shared" si="17"/>
        <v>6949445.9000000004</v>
      </c>
      <c r="F71" s="16">
        <f>D71</f>
        <v>-55549.199999999255</v>
      </c>
      <c r="G71" s="49"/>
      <c r="H71" s="10"/>
    </row>
    <row r="72" spans="1:8" ht="18" customHeight="1" x14ac:dyDescent="0.25">
      <c r="A72" s="60" t="s">
        <v>197</v>
      </c>
      <c r="B72" s="46" t="s">
        <v>198</v>
      </c>
      <c r="C72" s="14">
        <v>1627797.5</v>
      </c>
      <c r="D72" s="47">
        <v>3359.1000000000931</v>
      </c>
      <c r="E72" s="48">
        <f t="shared" si="17"/>
        <v>1631156.6</v>
      </c>
      <c r="F72" s="16">
        <f>D72</f>
        <v>3359.1000000000931</v>
      </c>
      <c r="G72" s="49"/>
      <c r="H72" s="10"/>
    </row>
    <row r="73" spans="1:8" s="11" customFormat="1" ht="18.75" customHeight="1" x14ac:dyDescent="0.25">
      <c r="A73" s="61" t="s">
        <v>199</v>
      </c>
      <c r="B73" s="26" t="s">
        <v>200</v>
      </c>
      <c r="C73" s="27">
        <f>SUM(C74:C77)</f>
        <v>1746067</v>
      </c>
      <c r="D73" s="27">
        <f t="shared" ref="D73" si="18">SUM(D74:D77)</f>
        <v>-256.70000000000073</v>
      </c>
      <c r="E73" s="27">
        <f t="shared" si="7"/>
        <v>1745810.3</v>
      </c>
      <c r="F73" s="27">
        <f>SUM(F74:F77)</f>
        <v>-256.70000000000073</v>
      </c>
      <c r="G73" s="49"/>
      <c r="H73" s="10"/>
    </row>
    <row r="74" spans="1:8" ht="20.25" customHeight="1" x14ac:dyDescent="0.25">
      <c r="A74" s="60" t="s">
        <v>201</v>
      </c>
      <c r="B74" s="46" t="s">
        <v>202</v>
      </c>
      <c r="C74" s="14">
        <v>18122.5</v>
      </c>
      <c r="D74" s="47"/>
      <c r="E74" s="48">
        <f>C74+D74</f>
        <v>18122.5</v>
      </c>
      <c r="F74" s="16"/>
      <c r="G74" s="49"/>
      <c r="H74" s="10"/>
    </row>
    <row r="75" spans="1:8" ht="19.5" customHeight="1" x14ac:dyDescent="0.25">
      <c r="A75" s="60" t="s">
        <v>203</v>
      </c>
      <c r="B75" s="46" t="s">
        <v>204</v>
      </c>
      <c r="C75" s="14">
        <v>203404.79999999999</v>
      </c>
      <c r="D75" s="47">
        <v>-50000</v>
      </c>
      <c r="E75" s="48">
        <f t="shared" ref="E75:E77" si="19">C75+D75</f>
        <v>153404.79999999999</v>
      </c>
      <c r="F75" s="16">
        <f>D75</f>
        <v>-50000</v>
      </c>
      <c r="G75" s="49"/>
      <c r="H75" s="10"/>
    </row>
    <row r="76" spans="1:8" ht="19.5" customHeight="1" x14ac:dyDescent="0.25">
      <c r="A76" s="60" t="s">
        <v>205</v>
      </c>
      <c r="B76" s="46" t="s">
        <v>206</v>
      </c>
      <c r="C76" s="14">
        <v>1494059.5</v>
      </c>
      <c r="D76" s="47">
        <v>50000</v>
      </c>
      <c r="E76" s="48">
        <f t="shared" si="19"/>
        <v>1544059.5</v>
      </c>
      <c r="F76" s="16">
        <f>D76</f>
        <v>50000</v>
      </c>
      <c r="G76" s="49"/>
      <c r="H76" s="10"/>
    </row>
    <row r="77" spans="1:8" ht="27.75" customHeight="1" x14ac:dyDescent="0.25">
      <c r="A77" s="60" t="s">
        <v>207</v>
      </c>
      <c r="B77" s="46" t="s">
        <v>208</v>
      </c>
      <c r="C77" s="14">
        <v>30480.2</v>
      </c>
      <c r="D77" s="47">
        <v>-256.70000000000073</v>
      </c>
      <c r="E77" s="48">
        <f t="shared" si="19"/>
        <v>30223.5</v>
      </c>
      <c r="F77" s="16">
        <f>D77</f>
        <v>-256.70000000000073</v>
      </c>
      <c r="G77" s="49"/>
      <c r="H77" s="10"/>
    </row>
    <row r="78" spans="1:8" s="11" customFormat="1" ht="21" customHeight="1" x14ac:dyDescent="0.25">
      <c r="A78" s="61" t="s">
        <v>209</v>
      </c>
      <c r="B78" s="26" t="s">
        <v>210</v>
      </c>
      <c r="C78" s="27">
        <f t="shared" ref="C78:F78" si="20">SUM(C79:C81)</f>
        <v>195874.9</v>
      </c>
      <c r="D78" s="27">
        <f>D79+D80+D81</f>
        <v>-287</v>
      </c>
      <c r="E78" s="27">
        <f t="shared" ref="E78:E84" si="21">C78+D78</f>
        <v>195587.9</v>
      </c>
      <c r="F78" s="27">
        <f t="shared" si="20"/>
        <v>-287</v>
      </c>
      <c r="G78" s="49"/>
      <c r="H78" s="10"/>
    </row>
    <row r="79" spans="1:8" ht="18.75" customHeight="1" x14ac:dyDescent="0.25">
      <c r="A79" s="60" t="s">
        <v>211</v>
      </c>
      <c r="B79" s="46" t="s">
        <v>212</v>
      </c>
      <c r="C79" s="51">
        <v>55535.199999999997</v>
      </c>
      <c r="D79" s="47"/>
      <c r="E79" s="48">
        <f>C79+D79</f>
        <v>55535.199999999997</v>
      </c>
      <c r="F79" s="16"/>
      <c r="G79" s="49"/>
      <c r="H79" s="10"/>
    </row>
    <row r="80" spans="1:8" ht="21" customHeight="1" x14ac:dyDescent="0.25">
      <c r="A80" s="60" t="s">
        <v>213</v>
      </c>
      <c r="B80" s="46" t="s">
        <v>214</v>
      </c>
      <c r="C80" s="51">
        <v>19711.099999999999</v>
      </c>
      <c r="D80" s="47"/>
      <c r="E80" s="48">
        <f t="shared" ref="E80:E81" si="22">C80+D80</f>
        <v>19711.099999999999</v>
      </c>
      <c r="F80" s="16"/>
      <c r="G80" s="49"/>
      <c r="H80" s="10"/>
    </row>
    <row r="81" spans="1:8" ht="25.5" x14ac:dyDescent="0.25">
      <c r="A81" s="60" t="s">
        <v>215</v>
      </c>
      <c r="B81" s="46" t="s">
        <v>216</v>
      </c>
      <c r="C81" s="14">
        <v>120628.6</v>
      </c>
      <c r="D81" s="47">
        <v>-287</v>
      </c>
      <c r="E81" s="48">
        <f t="shared" si="22"/>
        <v>120341.6</v>
      </c>
      <c r="F81" s="16">
        <f>D81</f>
        <v>-287</v>
      </c>
      <c r="G81" s="49"/>
      <c r="H81" s="10"/>
    </row>
    <row r="82" spans="1:8" s="11" customFormat="1" ht="17.25" customHeight="1" x14ac:dyDescent="0.25">
      <c r="A82" s="61" t="s">
        <v>217</v>
      </c>
      <c r="B82" s="26" t="s">
        <v>218</v>
      </c>
      <c r="C82" s="27">
        <f>SUM(C83)</f>
        <v>1736518.6</v>
      </c>
      <c r="D82" s="27"/>
      <c r="E82" s="27">
        <f t="shared" si="21"/>
        <v>1736518.6</v>
      </c>
      <c r="F82" s="27"/>
      <c r="G82" s="49"/>
      <c r="H82" s="10"/>
    </row>
    <row r="83" spans="1:8" ht="25.5" x14ac:dyDescent="0.25">
      <c r="A83" s="60" t="s">
        <v>219</v>
      </c>
      <c r="B83" s="46" t="s">
        <v>220</v>
      </c>
      <c r="C83" s="14">
        <v>1736518.6</v>
      </c>
      <c r="D83" s="47"/>
      <c r="E83" s="48">
        <f>C83+D83</f>
        <v>1736518.6</v>
      </c>
      <c r="F83" s="16"/>
      <c r="G83" s="49"/>
      <c r="H83" s="10"/>
    </row>
    <row r="84" spans="1:8" s="11" customFormat="1" ht="27" customHeight="1" x14ac:dyDescent="0.25">
      <c r="A84" s="61" t="s">
        <v>221</v>
      </c>
      <c r="B84" s="26" t="s">
        <v>222</v>
      </c>
      <c r="C84" s="27">
        <f t="shared" ref="C84:F84" si="23">SUM(C85:C87)</f>
        <v>8700490</v>
      </c>
      <c r="D84" s="27">
        <f t="shared" si="23"/>
        <v>1525179.4</v>
      </c>
      <c r="E84" s="27">
        <f t="shared" si="21"/>
        <v>10225669.4</v>
      </c>
      <c r="F84" s="27">
        <f t="shared" si="23"/>
        <v>1525179.4</v>
      </c>
      <c r="G84" s="49"/>
      <c r="H84" s="10"/>
    </row>
    <row r="85" spans="1:8" ht="38.25" x14ac:dyDescent="0.25">
      <c r="A85" s="60" t="s">
        <v>223</v>
      </c>
      <c r="B85" s="46" t="s">
        <v>224</v>
      </c>
      <c r="C85" s="14">
        <v>4211852.8</v>
      </c>
      <c r="D85" s="47"/>
      <c r="E85" s="48">
        <f>C85+D85</f>
        <v>4211852.8</v>
      </c>
      <c r="F85" s="16"/>
      <c r="G85" s="49"/>
      <c r="H85" s="10"/>
    </row>
    <row r="86" spans="1:8" ht="18" customHeight="1" x14ac:dyDescent="0.25">
      <c r="A86" s="60" t="s">
        <v>225</v>
      </c>
      <c r="B86" s="46" t="s">
        <v>226</v>
      </c>
      <c r="C86" s="14">
        <v>460490.1</v>
      </c>
      <c r="D86" s="47"/>
      <c r="E86" s="48">
        <f t="shared" ref="E86:E87" si="24">C86+D86</f>
        <v>460490.1</v>
      </c>
      <c r="F86" s="16"/>
      <c r="G86" s="49"/>
      <c r="H86" s="10"/>
    </row>
    <row r="87" spans="1:8" ht="20.25" customHeight="1" x14ac:dyDescent="0.25">
      <c r="A87" s="60" t="s">
        <v>227</v>
      </c>
      <c r="B87" s="46" t="s">
        <v>228</v>
      </c>
      <c r="C87" s="14">
        <v>4028147.1</v>
      </c>
      <c r="D87" s="47">
        <v>1525179.4</v>
      </c>
      <c r="E87" s="48">
        <f t="shared" si="24"/>
        <v>5553326.5</v>
      </c>
      <c r="F87" s="16">
        <f>D87</f>
        <v>1525179.4</v>
      </c>
      <c r="G87" s="49"/>
      <c r="H87" s="10"/>
    </row>
    <row r="88" spans="1:8" s="11" customFormat="1" ht="15.75" customHeight="1" thickBot="1" x14ac:dyDescent="0.3">
      <c r="A88" s="73" t="s">
        <v>229</v>
      </c>
      <c r="B88" s="74"/>
      <c r="C88" s="34">
        <f>SUM(C7+C18+C21+C26+C37+C43+C48+C56+C59+C67+C73+C78+C82+C84)-0.2</f>
        <v>154905164.5</v>
      </c>
      <c r="D88" s="34">
        <f>SUM(D7+D18+D21+D26+D37+D43+D48+D56+D59+D67+D73+D78+D82+D84)</f>
        <v>3619890.0999999987</v>
      </c>
      <c r="E88" s="34">
        <f>SUM(E7+E18+E21+E26+E37+E43+E48+E56+E59+E67+E73+E78+E82+E84)-0.1</f>
        <v>158525054.50000003</v>
      </c>
      <c r="F88" s="34">
        <f>SUM(F7+F18+F21+F26+F37+F43+F48+F56+F59+F67+F73+F78+F82+F84)</f>
        <v>3619889.9999999991</v>
      </c>
      <c r="G88" s="49"/>
      <c r="H88" s="10"/>
    </row>
    <row r="89" spans="1:8" ht="15.75" x14ac:dyDescent="0.25">
      <c r="E89" s="29"/>
      <c r="G89" s="49"/>
    </row>
    <row r="90" spans="1:8" x14ac:dyDescent="0.2">
      <c r="E90" s="29"/>
    </row>
    <row r="91" spans="1:8" x14ac:dyDescent="0.2">
      <c r="C91" s="36"/>
      <c r="D91" s="52"/>
      <c r="E91" s="29"/>
      <c r="F91" s="29"/>
      <c r="H91" s="29"/>
    </row>
    <row r="92" spans="1:8" x14ac:dyDescent="0.2">
      <c r="D92" s="52"/>
      <c r="E92" s="29"/>
      <c r="G92" s="53"/>
    </row>
    <row r="93" spans="1:8" x14ac:dyDescent="0.2">
      <c r="D93" s="52"/>
      <c r="E93" s="29"/>
    </row>
    <row r="94" spans="1:8" x14ac:dyDescent="0.2">
      <c r="E94" s="29"/>
    </row>
    <row r="95" spans="1:8" x14ac:dyDescent="0.2">
      <c r="E95" s="29"/>
      <c r="F95" s="29"/>
    </row>
    <row r="96" spans="1:8" x14ac:dyDescent="0.2">
      <c r="E96" s="29"/>
      <c r="F96" s="29"/>
    </row>
    <row r="97" spans="4:5" x14ac:dyDescent="0.2">
      <c r="D97" s="52"/>
      <c r="E97" s="29"/>
    </row>
    <row r="98" spans="4:5" x14ac:dyDescent="0.2">
      <c r="E98" s="29"/>
    </row>
  </sheetData>
  <mergeCells count="7">
    <mergeCell ref="A88:B88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2023-12-28T09:23:12Z</cp:lastPrinted>
  <dcterms:created xsi:type="dcterms:W3CDTF">2021-01-28T12:39:41Z</dcterms:created>
  <dcterms:modified xsi:type="dcterms:W3CDTF">2023-12-28T09:23:17Z</dcterms:modified>
</cp:coreProperties>
</file>