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'!$A$1:$X$43</definedName>
    <definedName name="_xlnm.Print_Area" localSheetId="1">РАСХОДЫ!$A$1:$X$86</definedName>
  </definedNames>
  <calcPr calcId="144525"/>
</workbook>
</file>

<file path=xl/calcChain.xml><?xml version="1.0" encoding="utf-8"?>
<calcChain xmlns="http://schemas.openxmlformats.org/spreadsheetml/2006/main">
  <c r="X86" i="2" l="1"/>
  <c r="X70" i="2"/>
  <c r="X69" i="2"/>
  <c r="X68" i="2"/>
  <c r="X67" i="2"/>
  <c r="X66" i="2"/>
  <c r="X73" i="2"/>
  <c r="X85" i="2"/>
  <c r="W86" i="2"/>
  <c r="X71" i="2"/>
  <c r="W71" i="2"/>
  <c r="X64" i="2" l="1"/>
  <c r="X58" i="2"/>
  <c r="X55" i="2"/>
  <c r="X53" i="2"/>
  <c r="X49" i="2"/>
  <c r="X51" i="2"/>
  <c r="X48" i="2"/>
  <c r="X47" i="2"/>
  <c r="X45" i="2"/>
  <c r="X43" i="2"/>
  <c r="W43" i="2"/>
  <c r="X36" i="2"/>
  <c r="W36" i="2"/>
  <c r="X40" i="2"/>
  <c r="X37" i="2"/>
  <c r="X29" i="2"/>
  <c r="X35" i="2"/>
  <c r="X32" i="2"/>
  <c r="X26" i="2"/>
  <c r="X30" i="2"/>
  <c r="X23" i="2"/>
  <c r="X16" i="2"/>
  <c r="W16" i="2"/>
  <c r="X14" i="2"/>
  <c r="X9" i="2"/>
  <c r="U7" i="2"/>
  <c r="U17" i="2"/>
  <c r="W17" i="2"/>
  <c r="U20" i="2"/>
  <c r="V20" i="2"/>
  <c r="U25" i="2"/>
  <c r="V25" i="2"/>
  <c r="U36" i="2"/>
  <c r="V36" i="2"/>
  <c r="U41" i="2"/>
  <c r="U86" i="2" s="1"/>
  <c r="V41" i="2"/>
  <c r="U46" i="2"/>
  <c r="V46" i="2"/>
  <c r="U54" i="2"/>
  <c r="V54" i="2"/>
  <c r="W54" i="2"/>
  <c r="U57" i="2"/>
  <c r="V57" i="2"/>
  <c r="U65" i="2"/>
  <c r="V65" i="2"/>
  <c r="U71" i="2"/>
  <c r="V71" i="2"/>
  <c r="U76" i="2"/>
  <c r="W76" i="2"/>
  <c r="U80" i="2"/>
  <c r="W80" i="2"/>
  <c r="U82" i="2"/>
  <c r="V82" i="2"/>
  <c r="W9" i="2"/>
  <c r="W10" i="2"/>
  <c r="W11" i="2"/>
  <c r="W12" i="2"/>
  <c r="W13" i="2"/>
  <c r="W14" i="2"/>
  <c r="W15" i="2"/>
  <c r="W18" i="2"/>
  <c r="W19" i="2"/>
  <c r="W21" i="2"/>
  <c r="W22" i="2"/>
  <c r="W23" i="2"/>
  <c r="W20" i="2" s="1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4" i="2"/>
  <c r="W45" i="2"/>
  <c r="W47" i="2"/>
  <c r="W48" i="2"/>
  <c r="W49" i="2"/>
  <c r="W50" i="2"/>
  <c r="W51" i="2"/>
  <c r="W52" i="2"/>
  <c r="W53" i="2"/>
  <c r="W55" i="2"/>
  <c r="W56" i="2"/>
  <c r="W58" i="2"/>
  <c r="W57" i="2" s="1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2" i="2" s="1"/>
  <c r="W8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X41" i="1"/>
  <c r="X39" i="1"/>
  <c r="X35" i="1"/>
  <c r="X36" i="1"/>
  <c r="X37" i="1"/>
  <c r="X29" i="1"/>
  <c r="X30" i="1"/>
  <c r="X27" i="1"/>
  <c r="X25" i="1"/>
  <c r="X23" i="1"/>
  <c r="X9" i="1"/>
  <c r="W35" i="1"/>
  <c r="W36" i="1"/>
  <c r="W37" i="1"/>
  <c r="W39" i="1"/>
  <c r="W40" i="1"/>
  <c r="W41" i="1"/>
  <c r="W42" i="1"/>
  <c r="W34" i="1"/>
  <c r="W26" i="1"/>
  <c r="W27" i="1"/>
  <c r="W29" i="1"/>
  <c r="W30" i="1"/>
  <c r="W31" i="1"/>
  <c r="W23" i="1"/>
  <c r="W22" i="1"/>
  <c r="W21" i="1"/>
  <c r="W19" i="1"/>
  <c r="W17" i="1"/>
  <c r="W15" i="1"/>
  <c r="W14" i="1"/>
  <c r="W12" i="1"/>
  <c r="W10" i="1"/>
  <c r="W9" i="1"/>
  <c r="V8" i="1"/>
  <c r="U7" i="1"/>
  <c r="U43" i="1"/>
  <c r="U35" i="1"/>
  <c r="U36" i="1"/>
  <c r="U37" i="1"/>
  <c r="U39" i="1"/>
  <c r="U40" i="1"/>
  <c r="U41" i="1"/>
  <c r="U42" i="1"/>
  <c r="U34" i="1"/>
  <c r="V33" i="1"/>
  <c r="U25" i="1"/>
  <c r="U26" i="1"/>
  <c r="U27" i="1"/>
  <c r="U29" i="1"/>
  <c r="U30" i="1"/>
  <c r="U31" i="1"/>
  <c r="U23" i="1"/>
  <c r="U22" i="1"/>
  <c r="U21" i="1"/>
  <c r="U20" i="1" s="1"/>
  <c r="U19" i="1"/>
  <c r="U17" i="1"/>
  <c r="U16" i="1" s="1"/>
  <c r="U15" i="1"/>
  <c r="U14" i="1"/>
  <c r="U12" i="1"/>
  <c r="U11" i="1"/>
  <c r="U8" i="1"/>
  <c r="U10" i="1"/>
  <c r="U9" i="1"/>
  <c r="W65" i="2" l="1"/>
  <c r="W46" i="2"/>
  <c r="W41" i="2"/>
  <c r="W25" i="2"/>
  <c r="V7" i="2"/>
  <c r="W7" i="2"/>
  <c r="V86" i="2"/>
  <c r="U33" i="1"/>
  <c r="U32" i="1" s="1"/>
  <c r="U13" i="1"/>
  <c r="X60" i="2"/>
  <c r="X59" i="2"/>
  <c r="X52" i="2"/>
  <c r="X50" i="2"/>
  <c r="X34" i="2"/>
  <c r="X33" i="2"/>
  <c r="X31" i="2"/>
  <c r="X28" i="2"/>
  <c r="X11" i="2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S86" i="2" s="1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X42" i="1"/>
  <c r="T16" i="1"/>
  <c r="X17" i="1"/>
  <c r="X8" i="1"/>
  <c r="T8" i="1"/>
  <c r="W20" i="1"/>
  <c r="S7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10" i="1"/>
  <c r="S9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T7" i="1"/>
  <c r="T86" i="2" l="1"/>
  <c r="T43" i="1"/>
  <c r="S43" i="1"/>
  <c r="X74" i="2"/>
  <c r="X72" i="2"/>
  <c r="X12" i="2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W33" i="1"/>
  <c r="W32" i="1" s="1"/>
  <c r="X31" i="1"/>
  <c r="R7" i="1"/>
  <c r="R8" i="1"/>
  <c r="X10" i="1"/>
  <c r="Q7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X38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X34" i="1"/>
  <c r="P16" i="1"/>
  <c r="W11" i="1"/>
  <c r="W13" i="1"/>
  <c r="X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X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X46" i="2"/>
  <c r="X65" i="2"/>
  <c r="X79" i="2"/>
  <c r="X77" i="2"/>
  <c r="N76" i="2"/>
  <c r="X82" i="2"/>
  <c r="M80" i="2"/>
  <c r="X76" i="2"/>
  <c r="M32" i="1" l="1"/>
  <c r="N43" i="1"/>
  <c r="M7" i="1"/>
  <c r="M43" i="1" s="1"/>
  <c r="M7" i="2" l="1"/>
  <c r="N7" i="2"/>
  <c r="M17" i="2"/>
  <c r="M20" i="2"/>
  <c r="N20" i="2"/>
  <c r="X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X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W16" i="1"/>
  <c r="X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X63" i="2"/>
  <c r="X62" i="2"/>
  <c r="X61" i="2"/>
  <c r="J54" i="2"/>
  <c r="X39" i="2"/>
  <c r="J25" i="2"/>
  <c r="X21" i="2"/>
  <c r="X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X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X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X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X84" i="2"/>
  <c r="D41" i="2"/>
  <c r="C32" i="1" l="1"/>
  <c r="X83" i="2" l="1"/>
  <c r="D65" i="2"/>
  <c r="X54" i="2"/>
  <c r="C36" i="2"/>
  <c r="D71" i="2"/>
  <c r="D54" i="2"/>
  <c r="D36" i="2"/>
  <c r="D7" i="2"/>
  <c r="X7" i="2"/>
  <c r="D8" i="1"/>
  <c r="D7" i="1" s="1"/>
  <c r="X25" i="2" l="1"/>
  <c r="D82" i="2"/>
  <c r="D46" i="2"/>
  <c r="D25" i="2"/>
  <c r="X32" i="1" l="1"/>
  <c r="X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X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W8" i="1" l="1"/>
  <c r="J33" i="1" l="1"/>
  <c r="J32" i="1" s="1"/>
  <c r="J43" i="1" s="1"/>
  <c r="V7" i="1"/>
  <c r="V43" i="1" s="1"/>
  <c r="W25" i="1"/>
  <c r="W7" i="1"/>
  <c r="W43" i="1" s="1"/>
</calcChain>
</file>

<file path=xl/sharedStrings.xml><?xml version="1.0" encoding="utf-8"?>
<sst xmlns="http://schemas.openxmlformats.org/spreadsheetml/2006/main" count="306" uniqueCount="255">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</sst>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4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103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Z4" sqref="Z4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23.5" style="2" customWidth="1"/>
    <col min="24" max="24" width="14" style="2" customWidth="1"/>
    <col min="25" max="25" width="18" style="2" customWidth="1"/>
    <col min="26" max="26" width="16.5" style="2" customWidth="1"/>
    <col min="27" max="27" width="13.1640625" style="2" customWidth="1"/>
    <col min="28" max="28" width="15.83203125" style="2" bestFit="1" customWidth="1"/>
    <col min="29" max="29" width="16" style="2" bestFit="1" customWidth="1"/>
    <col min="30" max="16384" width="9.33203125" style="2"/>
  </cols>
  <sheetData>
    <row r="1" spans="1:25" ht="20.25" customHeight="1" x14ac:dyDescent="0.2">
      <c r="A1" s="90" t="s">
        <v>237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</row>
    <row r="2" spans="1:25" ht="14.25" customHeight="1" thickBot="1" x14ac:dyDescent="0.25">
      <c r="B2" s="3"/>
      <c r="C2" s="3"/>
      <c r="X2" s="4" t="s">
        <v>0</v>
      </c>
    </row>
    <row r="3" spans="1:25" ht="61.5" customHeight="1" thickBot="1" x14ac:dyDescent="0.25">
      <c r="A3" s="91" t="s">
        <v>1</v>
      </c>
      <c r="B3" s="91" t="s">
        <v>2</v>
      </c>
      <c r="C3" s="91" t="s">
        <v>238</v>
      </c>
      <c r="D3" s="81" t="s">
        <v>239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3"/>
      <c r="W3" s="95" t="s">
        <v>241</v>
      </c>
      <c r="X3" s="91" t="s">
        <v>3</v>
      </c>
    </row>
    <row r="4" spans="1:25" ht="28.5" customHeight="1" thickBot="1" x14ac:dyDescent="0.25">
      <c r="A4" s="92"/>
      <c r="B4" s="92"/>
      <c r="C4" s="92"/>
      <c r="D4" s="86" t="s">
        <v>242</v>
      </c>
      <c r="E4" s="87"/>
      <c r="F4" s="86" t="s">
        <v>243</v>
      </c>
      <c r="G4" s="87"/>
      <c r="H4" s="86" t="s">
        <v>246</v>
      </c>
      <c r="I4" s="87"/>
      <c r="J4" s="86" t="s">
        <v>248</v>
      </c>
      <c r="K4" s="87"/>
      <c r="L4" s="86" t="s">
        <v>249</v>
      </c>
      <c r="M4" s="87"/>
      <c r="N4" s="86" t="s">
        <v>250</v>
      </c>
      <c r="O4" s="87"/>
      <c r="P4" s="86" t="s">
        <v>251</v>
      </c>
      <c r="Q4" s="87"/>
      <c r="R4" s="86" t="s">
        <v>252</v>
      </c>
      <c r="S4" s="87"/>
      <c r="T4" s="84" t="s">
        <v>253</v>
      </c>
      <c r="U4" s="85"/>
      <c r="V4" s="78" t="s">
        <v>254</v>
      </c>
      <c r="W4" s="96"/>
      <c r="X4" s="92"/>
    </row>
    <row r="5" spans="1:25" ht="34.5" customHeight="1" thickBot="1" x14ac:dyDescent="0.25">
      <c r="A5" s="93"/>
      <c r="B5" s="93"/>
      <c r="C5" s="94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77" t="s">
        <v>244</v>
      </c>
      <c r="V5" s="77" t="s">
        <v>4</v>
      </c>
      <c r="W5" s="97"/>
      <c r="X5" s="94"/>
    </row>
    <row r="6" spans="1:25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</row>
    <row r="7" spans="1:25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V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 t="shared" si="0"/>
        <v>1145529.3999999976</v>
      </c>
      <c r="W7" s="11">
        <f>SUM(W8,W11,W13,W16,W20,W23,W24,W25,W26,W27,W28,W29,W30,W31)</f>
        <v>98118372.400000006</v>
      </c>
      <c r="X7" s="11">
        <f>SUM(X8,X11,X13,X16,X20,X23,X24,X25,X26,X27,X28,X29,X30,X31)</f>
        <v>7837363.8699999936</v>
      </c>
      <c r="Y7" s="12"/>
    </row>
    <row r="8" spans="1:25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1">Q9+Q10</f>
        <v>62082131.5</v>
      </c>
      <c r="R8" s="17">
        <f t="shared" si="1"/>
        <v>487065.69999999925</v>
      </c>
      <c r="S8" s="18">
        <f t="shared" si="1"/>
        <v>62569197.200000003</v>
      </c>
      <c r="T8" s="17">
        <f t="shared" si="1"/>
        <v>720962.10000000149</v>
      </c>
      <c r="U8" s="18">
        <f t="shared" si="1"/>
        <v>63290159.299999997</v>
      </c>
      <c r="V8" s="17">
        <f t="shared" si="1"/>
        <v>1102307.5999999978</v>
      </c>
      <c r="W8" s="16">
        <f t="shared" ref="W8" si="2">W9+W10</f>
        <v>64392466.899999999</v>
      </c>
      <c r="X8" s="19">
        <f>X9+X10</f>
        <v>5104951.9999999925</v>
      </c>
      <c r="Y8" s="12"/>
    </row>
    <row r="9" spans="1:25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1">
        <f>U9+V9</f>
        <v>31318576.699999999</v>
      </c>
      <c r="X9" s="19">
        <f>D9+F9+L9+N9+T9+V9</f>
        <v>3542581.1999999918</v>
      </c>
      <c r="Y9" s="24"/>
    </row>
    <row r="10" spans="1:25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1">
        <f>U10+V10</f>
        <v>33073890.199999999</v>
      </c>
      <c r="X10" s="19">
        <f>F10+R10</f>
        <v>1562370.8000000007</v>
      </c>
      <c r="Y10" s="25"/>
    </row>
    <row r="11" spans="1:25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6">
        <f>W12</f>
        <v>13447785.300000001</v>
      </c>
      <c r="X11" s="19"/>
    </row>
    <row r="12" spans="1:25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1">
        <f>U12+V12</f>
        <v>13447785.300000001</v>
      </c>
      <c r="X12" s="19"/>
    </row>
    <row r="13" spans="1:25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6">
        <f>W14+W15</f>
        <v>8488552.3000000007</v>
      </c>
      <c r="X13" s="19">
        <f>X14+X15</f>
        <v>1011549.2999999998</v>
      </c>
    </row>
    <row r="14" spans="1:25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1">
        <f>U14+V14</f>
        <v>8368552.2999999998</v>
      </c>
      <c r="X14" s="19">
        <f>L14+P14</f>
        <v>1011549.2999999998</v>
      </c>
    </row>
    <row r="15" spans="1:25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1">
        <f>U15+V15</f>
        <v>120000</v>
      </c>
      <c r="X15" s="19"/>
    </row>
    <row r="16" spans="1:25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X16" si="3">M17+M18+M19</f>
        <v>8295474</v>
      </c>
      <c r="N16" s="17">
        <f t="shared" si="3"/>
        <v>210817.90000000037</v>
      </c>
      <c r="O16" s="18">
        <f t="shared" si="3"/>
        <v>8506291.9000000004</v>
      </c>
      <c r="P16" s="17">
        <f t="shared" si="3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8">
        <f>U17+U18+U19</f>
        <v>9874711</v>
      </c>
      <c r="V16" s="17"/>
      <c r="W16" s="16">
        <f t="shared" si="3"/>
        <v>9874711</v>
      </c>
      <c r="X16" s="19">
        <f t="shared" si="3"/>
        <v>1579237</v>
      </c>
    </row>
    <row r="17" spans="1:25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1">
        <f>U17+V17</f>
        <v>9869503</v>
      </c>
      <c r="X17" s="19">
        <f>N17+P17+T17</f>
        <v>1579237</v>
      </c>
    </row>
    <row r="18" spans="1:25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1"/>
      <c r="X18" s="19"/>
    </row>
    <row r="19" spans="1:25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4">C19+D19</f>
        <v>5208</v>
      </c>
      <c r="F19" s="22"/>
      <c r="G19" s="23">
        <f t="shared" ref="G19" si="5">E19+F19</f>
        <v>5208</v>
      </c>
      <c r="H19" s="22"/>
      <c r="I19" s="21">
        <f t="shared" ref="I19" si="6">G19+H19</f>
        <v>5208</v>
      </c>
      <c r="J19" s="22"/>
      <c r="K19" s="23">
        <f t="shared" ref="K19" si="7">I19+J19</f>
        <v>5208</v>
      </c>
      <c r="L19" s="22"/>
      <c r="M19" s="23">
        <f t="shared" ref="M19" si="8">K19+L19</f>
        <v>5208</v>
      </c>
      <c r="N19" s="22"/>
      <c r="O19" s="23">
        <f t="shared" ref="O19" si="9">M19+N19</f>
        <v>5208</v>
      </c>
      <c r="P19" s="22"/>
      <c r="Q19" s="23">
        <f t="shared" ref="Q19" si="10">O19+P18:P19</f>
        <v>5208</v>
      </c>
      <c r="R19" s="22"/>
      <c r="S19" s="23">
        <f t="shared" ref="S19" si="11">Q19+R19</f>
        <v>5208</v>
      </c>
      <c r="T19" s="22"/>
      <c r="U19" s="23">
        <f t="shared" ref="U19" si="12">S19+T19</f>
        <v>5208</v>
      </c>
      <c r="V19" s="22"/>
      <c r="W19" s="21">
        <f t="shared" ref="W19" si="13">U19+V19</f>
        <v>5208</v>
      </c>
      <c r="X19" s="19"/>
    </row>
    <row r="20" spans="1:25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8">
        <f>U21+U22</f>
        <v>95841</v>
      </c>
      <c r="V20" s="17"/>
      <c r="W20" s="16">
        <f>W21+W22</f>
        <v>95841</v>
      </c>
      <c r="X20" s="19"/>
    </row>
    <row r="21" spans="1:25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3">
        <f>S21+T21</f>
        <v>93531</v>
      </c>
      <c r="V21" s="22"/>
      <c r="W21" s="21">
        <f>U21+V21</f>
        <v>93531</v>
      </c>
      <c r="X21" s="28"/>
    </row>
    <row r="22" spans="1:25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3">
        <f>S22+T22</f>
        <v>2310</v>
      </c>
      <c r="V22" s="22"/>
      <c r="W22" s="21">
        <f>U22+V22</f>
        <v>2310</v>
      </c>
      <c r="X22" s="28"/>
    </row>
    <row r="23" spans="1:25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8">
        <f>S23+T23</f>
        <v>268753.5</v>
      </c>
      <c r="V23" s="17">
        <v>25000</v>
      </c>
      <c r="W23" s="16">
        <f>U23+V23</f>
        <v>293753.5</v>
      </c>
      <c r="X23" s="19">
        <f>R23+V23</f>
        <v>25012.5</v>
      </c>
    </row>
    <row r="24" spans="1:25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6"/>
      <c r="X24" s="19"/>
    </row>
    <row r="25" spans="1:25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4">C25+D25</f>
        <v>323748.63</v>
      </c>
      <c r="F25" s="17"/>
      <c r="G25" s="18">
        <f t="shared" ref="G25:G31" si="15">E25+F25</f>
        <v>323748.63</v>
      </c>
      <c r="H25" s="17"/>
      <c r="I25" s="16">
        <f t="shared" ref="I25:I31" si="16">G25+H25</f>
        <v>323748.63</v>
      </c>
      <c r="J25" s="17"/>
      <c r="K25" s="18">
        <f t="shared" ref="K25:K31" si="17">I25+J25</f>
        <v>323748.63</v>
      </c>
      <c r="L25" s="17"/>
      <c r="M25" s="18">
        <f t="shared" ref="M25:M31" si="18">K25+L25</f>
        <v>323748.63</v>
      </c>
      <c r="N25" s="17"/>
      <c r="O25" s="18">
        <f t="shared" ref="O25:O31" si="19">M25+N25</f>
        <v>323748.63</v>
      </c>
      <c r="P25" s="17"/>
      <c r="Q25" s="18">
        <f t="shared" ref="Q25:Q31" si="20">O25+P25</f>
        <v>323748.63</v>
      </c>
      <c r="R25" s="17">
        <v>86.869999999995343</v>
      </c>
      <c r="S25" s="18">
        <f t="shared" ref="S25:S31" si="21">Q25+R25</f>
        <v>323835.5</v>
      </c>
      <c r="T25" s="17"/>
      <c r="U25" s="18">
        <f t="shared" ref="U25:U31" si="22">S25+T25</f>
        <v>323835.5</v>
      </c>
      <c r="V25" s="17">
        <v>14574.900000000023</v>
      </c>
      <c r="W25" s="16">
        <f t="shared" ref="W25:W31" si="23">U25+V25</f>
        <v>338410.4</v>
      </c>
      <c r="X25" s="19">
        <f>R25+V25</f>
        <v>14661.770000000019</v>
      </c>
      <c r="Y25" s="25"/>
    </row>
    <row r="26" spans="1:25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4"/>
        <v>113037.70000000001</v>
      </c>
      <c r="F26" s="17"/>
      <c r="G26" s="18">
        <f t="shared" si="15"/>
        <v>113037.70000000001</v>
      </c>
      <c r="H26" s="17"/>
      <c r="I26" s="16">
        <f t="shared" si="16"/>
        <v>113037.70000000001</v>
      </c>
      <c r="J26" s="17"/>
      <c r="K26" s="18">
        <f t="shared" si="17"/>
        <v>113037.70000000001</v>
      </c>
      <c r="L26" s="17"/>
      <c r="M26" s="18">
        <f t="shared" si="18"/>
        <v>113037.70000000001</v>
      </c>
      <c r="N26" s="17"/>
      <c r="O26" s="18">
        <f t="shared" si="19"/>
        <v>113037.70000000001</v>
      </c>
      <c r="P26" s="17"/>
      <c r="Q26" s="18">
        <f t="shared" si="20"/>
        <v>113037.70000000001</v>
      </c>
      <c r="R26" s="17"/>
      <c r="S26" s="18">
        <f t="shared" si="21"/>
        <v>113037.70000000001</v>
      </c>
      <c r="T26" s="17"/>
      <c r="U26" s="18">
        <f t="shared" si="22"/>
        <v>113037.70000000001</v>
      </c>
      <c r="V26" s="17"/>
      <c r="W26" s="16">
        <f t="shared" si="23"/>
        <v>113037.70000000001</v>
      </c>
      <c r="X26" s="19"/>
      <c r="Y26" s="25"/>
    </row>
    <row r="27" spans="1:25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4"/>
        <v>165972.69999999998</v>
      </c>
      <c r="F27" s="17"/>
      <c r="G27" s="18">
        <f t="shared" si="15"/>
        <v>165972.69999999998</v>
      </c>
      <c r="H27" s="17"/>
      <c r="I27" s="16">
        <f t="shared" si="16"/>
        <v>165972.69999999998</v>
      </c>
      <c r="J27" s="17"/>
      <c r="K27" s="18">
        <f t="shared" si="17"/>
        <v>165972.69999999998</v>
      </c>
      <c r="L27" s="17">
        <v>49731.100000000006</v>
      </c>
      <c r="M27" s="18">
        <f t="shared" si="18"/>
        <v>215703.8</v>
      </c>
      <c r="N27" s="17"/>
      <c r="O27" s="18">
        <f t="shared" si="19"/>
        <v>215703.8</v>
      </c>
      <c r="P27" s="17">
        <v>7624.1000000000058</v>
      </c>
      <c r="Q27" s="18">
        <f t="shared" si="20"/>
        <v>223327.9</v>
      </c>
      <c r="R27" s="17">
        <v>2071</v>
      </c>
      <c r="S27" s="18">
        <f t="shared" si="21"/>
        <v>225398.9</v>
      </c>
      <c r="T27" s="17">
        <v>1347.8999999999942</v>
      </c>
      <c r="U27" s="18">
        <f t="shared" si="22"/>
        <v>226746.8</v>
      </c>
      <c r="V27" s="17">
        <v>1716.3000000000175</v>
      </c>
      <c r="W27" s="16">
        <f t="shared" si="23"/>
        <v>228463.1</v>
      </c>
      <c r="X27" s="19">
        <f>L27+P27+R27+T27+V27</f>
        <v>62490.400000000023</v>
      </c>
      <c r="Y27" s="25"/>
    </row>
    <row r="28" spans="1:25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6"/>
      <c r="X28" s="19"/>
    </row>
    <row r="29" spans="1:25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4"/>
        <v>16375</v>
      </c>
      <c r="F29" s="17"/>
      <c r="G29" s="18">
        <f t="shared" si="15"/>
        <v>16375</v>
      </c>
      <c r="H29" s="17"/>
      <c r="I29" s="16">
        <f t="shared" si="16"/>
        <v>16375</v>
      </c>
      <c r="J29" s="17"/>
      <c r="K29" s="18">
        <f t="shared" si="17"/>
        <v>16375</v>
      </c>
      <c r="L29" s="17"/>
      <c r="M29" s="18">
        <f t="shared" si="18"/>
        <v>16375</v>
      </c>
      <c r="N29" s="17"/>
      <c r="O29" s="18">
        <f t="shared" si="19"/>
        <v>16375</v>
      </c>
      <c r="P29" s="17"/>
      <c r="Q29" s="18">
        <f t="shared" si="20"/>
        <v>16375</v>
      </c>
      <c r="R29" s="17"/>
      <c r="S29" s="18">
        <f t="shared" si="21"/>
        <v>16375</v>
      </c>
      <c r="T29" s="17"/>
      <c r="U29" s="18">
        <f t="shared" si="22"/>
        <v>16375</v>
      </c>
      <c r="V29" s="17">
        <v>7.2000000000007276</v>
      </c>
      <c r="W29" s="16">
        <f t="shared" si="23"/>
        <v>16382.2</v>
      </c>
      <c r="X29" s="19">
        <f>V29</f>
        <v>7.2000000000007276</v>
      </c>
    </row>
    <row r="30" spans="1:25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4"/>
        <v>785259.99999999988</v>
      </c>
      <c r="F30" s="17"/>
      <c r="G30" s="18">
        <f t="shared" si="15"/>
        <v>785259.99999999988</v>
      </c>
      <c r="H30" s="17"/>
      <c r="I30" s="16">
        <f t="shared" si="16"/>
        <v>785259.99999999988</v>
      </c>
      <c r="J30" s="17"/>
      <c r="K30" s="18">
        <f t="shared" si="17"/>
        <v>785259.99999999988</v>
      </c>
      <c r="L30" s="17"/>
      <c r="M30" s="18">
        <f t="shared" si="18"/>
        <v>785259.99999999988</v>
      </c>
      <c r="N30" s="17"/>
      <c r="O30" s="18">
        <f t="shared" si="19"/>
        <v>785259.99999999988</v>
      </c>
      <c r="P30" s="17">
        <v>35000</v>
      </c>
      <c r="Q30" s="18">
        <f t="shared" si="20"/>
        <v>820259.99999999988</v>
      </c>
      <c r="R30" s="17">
        <v>1857.5000000001164</v>
      </c>
      <c r="S30" s="18">
        <f t="shared" si="21"/>
        <v>822117.5</v>
      </c>
      <c r="T30" s="17"/>
      <c r="U30" s="18">
        <f t="shared" si="22"/>
        <v>822117.5</v>
      </c>
      <c r="V30" s="17">
        <v>1923.4000000000233</v>
      </c>
      <c r="W30" s="16">
        <f t="shared" si="23"/>
        <v>824040.9</v>
      </c>
      <c r="X30" s="19">
        <f>P30+R30+V30</f>
        <v>38780.90000000014</v>
      </c>
      <c r="Y30" s="1"/>
    </row>
    <row r="31" spans="1:25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4"/>
        <v>4255.3</v>
      </c>
      <c r="F31" s="17"/>
      <c r="G31" s="18">
        <f t="shared" si="15"/>
        <v>4255.3</v>
      </c>
      <c r="H31" s="17"/>
      <c r="I31" s="16">
        <f t="shared" si="16"/>
        <v>4255.3</v>
      </c>
      <c r="J31" s="17"/>
      <c r="K31" s="18">
        <f t="shared" si="17"/>
        <v>4255.3</v>
      </c>
      <c r="L31" s="17"/>
      <c r="M31" s="18">
        <f t="shared" si="18"/>
        <v>4255.3</v>
      </c>
      <c r="N31" s="17"/>
      <c r="O31" s="18">
        <f t="shared" si="19"/>
        <v>4255.3</v>
      </c>
      <c r="P31" s="17"/>
      <c r="Q31" s="18">
        <f t="shared" si="20"/>
        <v>4255.3</v>
      </c>
      <c r="R31" s="17">
        <v>672.80000000000018</v>
      </c>
      <c r="S31" s="18">
        <f t="shared" si="21"/>
        <v>4928.1000000000004</v>
      </c>
      <c r="T31" s="17"/>
      <c r="U31" s="18">
        <f t="shared" si="22"/>
        <v>4928.1000000000004</v>
      </c>
      <c r="V31" s="17"/>
      <c r="W31" s="16">
        <f t="shared" si="23"/>
        <v>4928.1000000000004</v>
      </c>
      <c r="X31" s="19">
        <f>R31</f>
        <v>672.80000000000018</v>
      </c>
    </row>
    <row r="32" spans="1:25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U32" si="24">D33+D39+D40+D41+D42</f>
        <v>12038062.799999997</v>
      </c>
      <c r="E32" s="31">
        <f t="shared" si="24"/>
        <v>46889192.000000007</v>
      </c>
      <c r="F32" s="31"/>
      <c r="G32" s="31">
        <f t="shared" si="24"/>
        <v>46889192.000000007</v>
      </c>
      <c r="H32" s="31"/>
      <c r="I32" s="31">
        <f t="shared" si="24"/>
        <v>46889192.000000007</v>
      </c>
      <c r="J32" s="31">
        <f t="shared" si="24"/>
        <v>1206828.2000000004</v>
      </c>
      <c r="K32" s="31">
        <f t="shared" si="24"/>
        <v>48096020.199999996</v>
      </c>
      <c r="L32" s="31"/>
      <c r="M32" s="31">
        <f t="shared" si="24"/>
        <v>48096020.199999996</v>
      </c>
      <c r="N32" s="31">
        <f t="shared" si="24"/>
        <v>3295629.0999999996</v>
      </c>
      <c r="O32" s="31">
        <f t="shared" si="24"/>
        <v>51391649.299999997</v>
      </c>
      <c r="P32" s="31">
        <f t="shared" si="24"/>
        <v>1290306.1999999995</v>
      </c>
      <c r="Q32" s="31">
        <f t="shared" si="24"/>
        <v>52681955.500000007</v>
      </c>
      <c r="R32" s="31">
        <f t="shared" si="24"/>
        <v>4887262.1000000006</v>
      </c>
      <c r="S32" s="31">
        <f t="shared" si="24"/>
        <v>57569217.599999994</v>
      </c>
      <c r="T32" s="31">
        <f t="shared" si="24"/>
        <v>152973.99999999991</v>
      </c>
      <c r="U32" s="31">
        <f t="shared" si="24"/>
        <v>57722191.599999994</v>
      </c>
      <c r="V32" s="31"/>
      <c r="W32" s="31">
        <f>W33+W39+W40+W41+W42</f>
        <v>59472790.399999991</v>
      </c>
      <c r="X32" s="31">
        <f>X33+X39+X40+X41+X42</f>
        <v>24621661.199999999</v>
      </c>
      <c r="Y32" s="12"/>
    </row>
    <row r="33" spans="1:29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V33" si="25">E34+E35+E36+E37</f>
        <v>44217626.900000006</v>
      </c>
      <c r="F33" s="17"/>
      <c r="G33" s="18">
        <f t="shared" si="25"/>
        <v>44217626.900000006</v>
      </c>
      <c r="H33" s="17"/>
      <c r="I33" s="18">
        <f t="shared" si="25"/>
        <v>44217626.900000006</v>
      </c>
      <c r="J33" s="17">
        <f t="shared" si="25"/>
        <v>1146149.4000000004</v>
      </c>
      <c r="K33" s="18">
        <f t="shared" si="25"/>
        <v>45363776.299999997</v>
      </c>
      <c r="L33" s="17"/>
      <c r="M33" s="18">
        <f t="shared" si="25"/>
        <v>45363776.299999997</v>
      </c>
      <c r="N33" s="17">
        <f t="shared" si="25"/>
        <v>2876887.3</v>
      </c>
      <c r="O33" s="18">
        <f t="shared" si="25"/>
        <v>48240663.600000001</v>
      </c>
      <c r="P33" s="17">
        <f t="shared" si="25"/>
        <v>1274889.4999999991</v>
      </c>
      <c r="Q33" s="18">
        <f t="shared" si="25"/>
        <v>49515553.100000001</v>
      </c>
      <c r="R33" s="17">
        <f t="shared" si="25"/>
        <v>445937.70000000112</v>
      </c>
      <c r="S33" s="18">
        <f t="shared" si="25"/>
        <v>49961490.799999997</v>
      </c>
      <c r="T33" s="17">
        <f t="shared" si="25"/>
        <v>154242.89999999991</v>
      </c>
      <c r="U33" s="18">
        <f t="shared" si="25"/>
        <v>50115733.699999996</v>
      </c>
      <c r="V33" s="17">
        <f t="shared" si="25"/>
        <v>1737543.9000000004</v>
      </c>
      <c r="W33" s="16">
        <f>W34+W35+W36+W37+W38</f>
        <v>51853277.599999994</v>
      </c>
      <c r="X33" s="19">
        <f>X34+X35+X36+X37+X38</f>
        <v>17004349.299999997</v>
      </c>
      <c r="Y33" s="1"/>
    </row>
    <row r="34" spans="1:29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8">
        <f>S34+T34</f>
        <v>16528295.1</v>
      </c>
      <c r="V34" s="17"/>
      <c r="W34" s="16">
        <f>U34+V34</f>
        <v>16528295.1</v>
      </c>
      <c r="X34" s="19">
        <f>D34+J34+P34</f>
        <v>3986423.6999999993</v>
      </c>
      <c r="Y34" s="32"/>
      <c r="Z34" s="33"/>
      <c r="AA34" s="13"/>
      <c r="AB34" s="33"/>
    </row>
    <row r="35" spans="1:29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26">C35+D35</f>
        <v>22424089</v>
      </c>
      <c r="F35" s="17"/>
      <c r="G35" s="18">
        <f t="shared" ref="G35:G40" si="27">E35+F35</f>
        <v>22424089</v>
      </c>
      <c r="H35" s="17"/>
      <c r="I35" s="16">
        <f t="shared" ref="I35:I42" si="28">G35+H35</f>
        <v>22424089</v>
      </c>
      <c r="J35" s="17">
        <v>5742.8000000007451</v>
      </c>
      <c r="K35" s="18">
        <f t="shared" ref="K35:K42" si="29">I35+J35</f>
        <v>22429831.800000001</v>
      </c>
      <c r="L35" s="17"/>
      <c r="M35" s="18">
        <f t="shared" ref="M35:M42" si="30">K35+L35</f>
        <v>22429831.800000001</v>
      </c>
      <c r="N35" s="17">
        <v>2322887.1999999993</v>
      </c>
      <c r="O35" s="18">
        <f t="shared" ref="O35:O42" si="31">M35+N35</f>
        <v>24752719</v>
      </c>
      <c r="P35" s="17">
        <v>-66662.300000000745</v>
      </c>
      <c r="Q35" s="18">
        <f t="shared" ref="Q35:Q42" si="32">O35+P35</f>
        <v>24686056.699999999</v>
      </c>
      <c r="R35" s="17">
        <v>89732.10000000149</v>
      </c>
      <c r="S35" s="18">
        <f t="shared" ref="S35:S42" si="33">Q35+R35</f>
        <v>24775788.800000001</v>
      </c>
      <c r="T35" s="17">
        <v>96603.5</v>
      </c>
      <c r="U35" s="18">
        <f t="shared" ref="U35:U42" si="34">S35+T35</f>
        <v>24872392.300000001</v>
      </c>
      <c r="V35" s="17">
        <v>1928555.5</v>
      </c>
      <c r="W35" s="16">
        <f t="shared" ref="W35:W42" si="35">U35+V35</f>
        <v>26800947.800000001</v>
      </c>
      <c r="X35" s="19">
        <f>D35+J35+N35+P35+R35+T35+V35</f>
        <v>9536809.1999999993</v>
      </c>
      <c r="Y35" s="32"/>
      <c r="Z35" s="33"/>
      <c r="AB35" s="33"/>
    </row>
    <row r="36" spans="1:29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26"/>
        <v>2800567.1</v>
      </c>
      <c r="F36" s="17"/>
      <c r="G36" s="18">
        <f t="shared" si="27"/>
        <v>2800567.1</v>
      </c>
      <c r="H36" s="17"/>
      <c r="I36" s="16">
        <f t="shared" si="28"/>
        <v>2800567.1</v>
      </c>
      <c r="J36" s="17"/>
      <c r="K36" s="18">
        <f t="shared" si="29"/>
        <v>2800567.1</v>
      </c>
      <c r="L36" s="17"/>
      <c r="M36" s="18">
        <f t="shared" si="30"/>
        <v>2800567.1</v>
      </c>
      <c r="N36" s="17"/>
      <c r="O36" s="18">
        <f t="shared" si="31"/>
        <v>2800567.1</v>
      </c>
      <c r="P36" s="17">
        <v>154.5</v>
      </c>
      <c r="Q36" s="18">
        <f t="shared" si="32"/>
        <v>2800721.6</v>
      </c>
      <c r="R36" s="17"/>
      <c r="S36" s="18">
        <f t="shared" si="33"/>
        <v>2800721.6</v>
      </c>
      <c r="T36" s="17">
        <v>12913.699999999721</v>
      </c>
      <c r="U36" s="18">
        <f t="shared" si="34"/>
        <v>2813635.3</v>
      </c>
      <c r="V36" s="17">
        <v>-238459</v>
      </c>
      <c r="W36" s="16">
        <f t="shared" si="35"/>
        <v>2575176.2999999998</v>
      </c>
      <c r="X36" s="19">
        <f>D36+P36+T36+V36</f>
        <v>-25054.800000000279</v>
      </c>
      <c r="Y36" s="32"/>
      <c r="Z36" s="33"/>
      <c r="AB36" s="33"/>
    </row>
    <row r="37" spans="1:29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26"/>
        <v>4324675.7</v>
      </c>
      <c r="F37" s="17"/>
      <c r="G37" s="18">
        <f t="shared" si="27"/>
        <v>4324675.7</v>
      </c>
      <c r="H37" s="17"/>
      <c r="I37" s="16">
        <f t="shared" si="28"/>
        <v>4324675.7</v>
      </c>
      <c r="J37" s="17">
        <v>210406.59999999963</v>
      </c>
      <c r="K37" s="18">
        <f t="shared" si="29"/>
        <v>4535082.3</v>
      </c>
      <c r="L37" s="17"/>
      <c r="M37" s="18">
        <f t="shared" si="30"/>
        <v>4535082.3</v>
      </c>
      <c r="N37" s="17">
        <v>554000.10000000056</v>
      </c>
      <c r="O37" s="18">
        <f t="shared" si="31"/>
        <v>5089082.4000000004</v>
      </c>
      <c r="P37" s="17">
        <v>411397.29999999981</v>
      </c>
      <c r="Q37" s="18">
        <f t="shared" si="32"/>
        <v>5500479.7000000002</v>
      </c>
      <c r="R37" s="17">
        <v>356205.59999999963</v>
      </c>
      <c r="S37" s="18">
        <f t="shared" si="33"/>
        <v>5856685.2999999998</v>
      </c>
      <c r="T37" s="17">
        <v>44725.700000000186</v>
      </c>
      <c r="U37" s="18">
        <f t="shared" si="34"/>
        <v>5901411</v>
      </c>
      <c r="V37" s="17">
        <v>47447.400000000373</v>
      </c>
      <c r="W37" s="16">
        <f t="shared" si="35"/>
        <v>5948858.4000000004</v>
      </c>
      <c r="X37" s="19">
        <f>D37+J37+N37+P37+R37+T37+V37</f>
        <v>3506171.2</v>
      </c>
      <c r="Y37" s="32"/>
      <c r="Z37" s="33"/>
      <c r="AB37" s="33"/>
    </row>
    <row r="38" spans="1:29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8"/>
      <c r="V38" s="17"/>
      <c r="W38" s="16"/>
      <c r="X38" s="19"/>
    </row>
    <row r="39" spans="1:29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26"/>
        <v>2669364.2000000002</v>
      </c>
      <c r="F39" s="17"/>
      <c r="G39" s="18">
        <f t="shared" si="27"/>
        <v>2669364.2000000002</v>
      </c>
      <c r="H39" s="17"/>
      <c r="I39" s="16">
        <f t="shared" si="28"/>
        <v>2669364.2000000002</v>
      </c>
      <c r="J39" s="17">
        <v>25498.899999999907</v>
      </c>
      <c r="K39" s="18">
        <f t="shared" si="29"/>
        <v>2694863.1</v>
      </c>
      <c r="L39" s="17"/>
      <c r="M39" s="18">
        <f t="shared" si="30"/>
        <v>2694863.1</v>
      </c>
      <c r="N39" s="17">
        <v>417216.79999999981</v>
      </c>
      <c r="O39" s="18">
        <f t="shared" si="31"/>
        <v>3112079.9</v>
      </c>
      <c r="P39" s="17">
        <v>22186.300000000279</v>
      </c>
      <c r="Q39" s="18">
        <f t="shared" si="32"/>
        <v>3134266.2</v>
      </c>
      <c r="R39" s="17">
        <v>4410341.8999999994</v>
      </c>
      <c r="S39" s="18">
        <f t="shared" si="33"/>
        <v>7544608.0999999996</v>
      </c>
      <c r="T39" s="17"/>
      <c r="U39" s="18">
        <f t="shared" si="34"/>
        <v>7544608.0999999996</v>
      </c>
      <c r="V39" s="17">
        <v>10484.5</v>
      </c>
      <c r="W39" s="16">
        <f t="shared" si="35"/>
        <v>7555092.5999999996</v>
      </c>
      <c r="X39" s="19">
        <f>D39+J39+N39+P39+R39+V39</f>
        <v>7555092.5999999996</v>
      </c>
      <c r="AA39" s="33"/>
    </row>
    <row r="40" spans="1:29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26"/>
        <v>2200.9</v>
      </c>
      <c r="F40" s="37"/>
      <c r="G40" s="18">
        <f t="shared" si="27"/>
        <v>2200.9</v>
      </c>
      <c r="H40" s="37"/>
      <c r="I40" s="16">
        <f t="shared" si="28"/>
        <v>2200.9</v>
      </c>
      <c r="J40" s="37"/>
      <c r="K40" s="18">
        <f t="shared" si="29"/>
        <v>2200.9</v>
      </c>
      <c r="L40" s="37"/>
      <c r="M40" s="18">
        <f t="shared" si="30"/>
        <v>2200.9</v>
      </c>
      <c r="N40" s="37"/>
      <c r="O40" s="18">
        <f t="shared" si="31"/>
        <v>2200.9</v>
      </c>
      <c r="P40" s="37"/>
      <c r="Q40" s="18">
        <f t="shared" si="32"/>
        <v>2200.9</v>
      </c>
      <c r="R40" s="37"/>
      <c r="S40" s="18">
        <f t="shared" si="33"/>
        <v>2200.9</v>
      </c>
      <c r="T40" s="37"/>
      <c r="U40" s="18">
        <f t="shared" si="34"/>
        <v>2200.9</v>
      </c>
      <c r="V40" s="37"/>
      <c r="W40" s="16">
        <f t="shared" si="35"/>
        <v>2200.9</v>
      </c>
      <c r="X40" s="19"/>
      <c r="AA40" s="33"/>
    </row>
    <row r="41" spans="1:29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28"/>
        <v>1.3</v>
      </c>
      <c r="J41" s="37">
        <v>36413.599999999999</v>
      </c>
      <c r="K41" s="18">
        <f t="shared" si="29"/>
        <v>36414.9</v>
      </c>
      <c r="L41" s="37"/>
      <c r="M41" s="18">
        <f t="shared" si="30"/>
        <v>36414.9</v>
      </c>
      <c r="N41" s="37">
        <v>1525</v>
      </c>
      <c r="O41" s="18">
        <f t="shared" si="31"/>
        <v>37939.9</v>
      </c>
      <c r="P41" s="37">
        <v>144.79999999999563</v>
      </c>
      <c r="Q41" s="18">
        <f t="shared" si="32"/>
        <v>38084.699999999997</v>
      </c>
      <c r="R41" s="37">
        <v>31265.800000000003</v>
      </c>
      <c r="S41" s="18">
        <f t="shared" si="33"/>
        <v>69350.5</v>
      </c>
      <c r="T41" s="37">
        <v>506.89999999999418</v>
      </c>
      <c r="U41" s="18">
        <f t="shared" si="34"/>
        <v>69857.399999999994</v>
      </c>
      <c r="V41" s="37">
        <v>2570.4000000000087</v>
      </c>
      <c r="W41" s="16">
        <f t="shared" si="35"/>
        <v>72427.8</v>
      </c>
      <c r="X41" s="19">
        <f>H41+J41+N41+P41+R41+T41+V41</f>
        <v>72427.8</v>
      </c>
      <c r="Y41" s="24"/>
    </row>
    <row r="42" spans="1:29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28"/>
        <v>-1.3</v>
      </c>
      <c r="J42" s="37">
        <v>-1233.7</v>
      </c>
      <c r="K42" s="18">
        <f t="shared" si="29"/>
        <v>-1235</v>
      </c>
      <c r="L42" s="37"/>
      <c r="M42" s="18">
        <f t="shared" si="30"/>
        <v>-1235</v>
      </c>
      <c r="N42" s="37"/>
      <c r="O42" s="18">
        <f t="shared" si="31"/>
        <v>-1235</v>
      </c>
      <c r="P42" s="37">
        <v>-6914.4</v>
      </c>
      <c r="Q42" s="18">
        <f t="shared" si="32"/>
        <v>-8149.4</v>
      </c>
      <c r="R42" s="37">
        <v>-283.30000000000109</v>
      </c>
      <c r="S42" s="18">
        <f t="shared" si="33"/>
        <v>-8432.7000000000007</v>
      </c>
      <c r="T42" s="37">
        <v>-1775.7999999999993</v>
      </c>
      <c r="U42" s="18">
        <f t="shared" si="34"/>
        <v>-10208.5</v>
      </c>
      <c r="V42" s="37"/>
      <c r="W42" s="16">
        <f t="shared" si="35"/>
        <v>-10208.5</v>
      </c>
      <c r="X42" s="19">
        <f>H42+J42+P42+R42+T42</f>
        <v>-10208.5</v>
      </c>
      <c r="Y42" s="24"/>
      <c r="Z42" s="33"/>
    </row>
    <row r="43" spans="1:29" s="13" customFormat="1" ht="19.5" customHeight="1" thickBot="1" x14ac:dyDescent="0.25">
      <c r="A43" s="88" t="s">
        <v>74</v>
      </c>
      <c r="B43" s="89"/>
      <c r="C43" s="38">
        <f>C7+C32</f>
        <v>125132137.73</v>
      </c>
      <c r="D43" s="38">
        <f t="shared" ref="D43:X43" si="36">D7+D32</f>
        <v>12427405.399999991</v>
      </c>
      <c r="E43" s="38">
        <f t="shared" si="36"/>
        <v>137559543.13</v>
      </c>
      <c r="F43" s="38">
        <f t="shared" si="36"/>
        <v>2075305.1000000015</v>
      </c>
      <c r="G43" s="38">
        <f t="shared" si="36"/>
        <v>139634848.23000002</v>
      </c>
      <c r="H43" s="38"/>
      <c r="I43" s="38">
        <f t="shared" si="36"/>
        <v>139634848.23000002</v>
      </c>
      <c r="J43" s="38">
        <f t="shared" si="36"/>
        <v>1206828.2000000004</v>
      </c>
      <c r="K43" s="38">
        <f t="shared" si="36"/>
        <v>140841676.43000001</v>
      </c>
      <c r="L43" s="38">
        <f t="shared" si="36"/>
        <v>600699.99999999849</v>
      </c>
      <c r="M43" s="38">
        <f t="shared" si="36"/>
        <v>141442376.42999998</v>
      </c>
      <c r="N43" s="38">
        <f t="shared" si="36"/>
        <v>3485447</v>
      </c>
      <c r="O43" s="38">
        <f t="shared" si="36"/>
        <v>144927823.43000001</v>
      </c>
      <c r="P43" s="38">
        <f t="shared" si="36"/>
        <v>3212898.6999999993</v>
      </c>
      <c r="Q43" s="38">
        <f t="shared" si="36"/>
        <v>148140722.13</v>
      </c>
      <c r="R43" s="38">
        <f t="shared" si="36"/>
        <v>5379028.4699999997</v>
      </c>
      <c r="S43" s="38">
        <f t="shared" si="36"/>
        <v>153519750.5</v>
      </c>
      <c r="T43" s="38">
        <f t="shared" si="36"/>
        <v>1175284.0000000014</v>
      </c>
      <c r="U43" s="38">
        <f t="shared" si="36"/>
        <v>154695034.5</v>
      </c>
      <c r="V43" s="38">
        <f t="shared" si="36"/>
        <v>1145529.3999999976</v>
      </c>
      <c r="W43" s="38">
        <f>W7+W32</f>
        <v>157591162.80000001</v>
      </c>
      <c r="X43" s="38">
        <f t="shared" si="36"/>
        <v>32459025.069999993</v>
      </c>
    </row>
    <row r="45" spans="1:29" x14ac:dyDescent="0.2">
      <c r="W45" s="33"/>
      <c r="Y45" s="33"/>
      <c r="AC45" s="33"/>
    </row>
    <row r="46" spans="1:29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41"/>
      <c r="X46" s="33"/>
    </row>
    <row r="47" spans="1:29" x14ac:dyDescent="0.2">
      <c r="W47" s="33"/>
    </row>
    <row r="48" spans="1:29" x14ac:dyDescent="0.2">
      <c r="W48" s="42"/>
      <c r="X48" s="33"/>
    </row>
    <row r="49" spans="3:24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33"/>
    </row>
    <row r="50" spans="3:24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2"/>
      <c r="X50" s="33"/>
    </row>
    <row r="51" spans="3:24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33"/>
      <c r="X51" s="33"/>
    </row>
    <row r="52" spans="3:24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X52" s="33"/>
    </row>
    <row r="54" spans="3:24" ht="15.75" x14ac:dyDescent="0.25">
      <c r="W54" s="24"/>
    </row>
  </sheetData>
  <mergeCells count="17">
    <mergeCell ref="P4:Q4"/>
    <mergeCell ref="D3:V3"/>
    <mergeCell ref="T4:U4"/>
    <mergeCell ref="R4:S4"/>
    <mergeCell ref="A43:B43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1811023622047245" bottom="0.11811023622047245" header="0" footer="0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X1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23.5" style="2" customWidth="1"/>
    <col min="24" max="24" width="15.5" style="2" customWidth="1"/>
    <col min="25" max="25" width="29" style="48" customWidth="1"/>
    <col min="26" max="26" width="23.6640625" style="2" customWidth="1"/>
    <col min="27" max="16384" width="9.33203125" style="2"/>
  </cols>
  <sheetData>
    <row r="1" spans="1:26" ht="23.25" customHeight="1" x14ac:dyDescent="0.2">
      <c r="A1" s="100" t="s">
        <v>247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6" ht="15.75" customHeight="1" thickBot="1" x14ac:dyDescent="0.25">
      <c r="B2" s="3"/>
      <c r="C2" s="3"/>
      <c r="X2" s="4" t="s">
        <v>0</v>
      </c>
    </row>
    <row r="3" spans="1:26" ht="73.5" customHeight="1" thickBot="1" x14ac:dyDescent="0.25">
      <c r="A3" s="101" t="s">
        <v>75</v>
      </c>
      <c r="B3" s="91" t="s">
        <v>2</v>
      </c>
      <c r="C3" s="91" t="s">
        <v>238</v>
      </c>
      <c r="D3" s="81" t="s">
        <v>239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3"/>
      <c r="W3" s="95" t="s">
        <v>240</v>
      </c>
      <c r="X3" s="91" t="s">
        <v>3</v>
      </c>
    </row>
    <row r="4" spans="1:26" ht="26.25" customHeight="1" thickBot="1" x14ac:dyDescent="0.25">
      <c r="A4" s="102"/>
      <c r="B4" s="92"/>
      <c r="C4" s="92"/>
      <c r="D4" s="86" t="s">
        <v>242</v>
      </c>
      <c r="E4" s="87"/>
      <c r="F4" s="86" t="s">
        <v>243</v>
      </c>
      <c r="G4" s="87"/>
      <c r="H4" s="86" t="s">
        <v>246</v>
      </c>
      <c r="I4" s="87"/>
      <c r="J4" s="86" t="s">
        <v>248</v>
      </c>
      <c r="K4" s="87"/>
      <c r="L4" s="86" t="s">
        <v>249</v>
      </c>
      <c r="M4" s="87"/>
      <c r="N4" s="86" t="s">
        <v>250</v>
      </c>
      <c r="O4" s="87"/>
      <c r="P4" s="86" t="s">
        <v>251</v>
      </c>
      <c r="Q4" s="87"/>
      <c r="R4" s="86" t="s">
        <v>252</v>
      </c>
      <c r="S4" s="87"/>
      <c r="T4" s="86" t="s">
        <v>253</v>
      </c>
      <c r="U4" s="87"/>
      <c r="V4" s="68" t="s">
        <v>254</v>
      </c>
      <c r="W4" s="96"/>
      <c r="X4" s="92"/>
    </row>
    <row r="5" spans="1:26" ht="27" customHeight="1" thickBot="1" x14ac:dyDescent="0.25">
      <c r="A5" s="93"/>
      <c r="B5" s="93"/>
      <c r="C5" s="94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74" t="s">
        <v>244</v>
      </c>
      <c r="P5" s="74" t="s">
        <v>4</v>
      </c>
      <c r="Q5" s="75" t="s">
        <v>244</v>
      </c>
      <c r="R5" s="75" t="s">
        <v>4</v>
      </c>
      <c r="S5" s="76" t="s">
        <v>244</v>
      </c>
      <c r="T5" s="76" t="s">
        <v>4</v>
      </c>
      <c r="U5" s="77" t="s">
        <v>244</v>
      </c>
      <c r="V5" s="77" t="s">
        <v>4</v>
      </c>
      <c r="W5" s="97"/>
      <c r="X5" s="94"/>
    </row>
    <row r="6" spans="1:26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</row>
    <row r="7" spans="1:26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X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-1834963.7999999996</v>
      </c>
      <c r="Y7" s="51"/>
      <c r="Z7" s="12"/>
    </row>
    <row r="8" spans="1:26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54"/>
      <c r="Q8" s="55">
        <f>O8+P8</f>
        <v>249491.9</v>
      </c>
      <c r="R8" s="54"/>
      <c r="S8" s="55">
        <f>Q8+R8</f>
        <v>249491.9</v>
      </c>
      <c r="T8" s="54"/>
      <c r="U8" s="55">
        <f>S8+T8</f>
        <v>249491.9</v>
      </c>
      <c r="V8" s="54"/>
      <c r="W8" s="56">
        <f>U8+V8</f>
        <v>249491.9</v>
      </c>
      <c r="X8" s="19"/>
      <c r="Y8" s="57"/>
      <c r="Z8" s="12"/>
    </row>
    <row r="9" spans="1:26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54"/>
      <c r="Q9" s="55">
        <f t="shared" ref="Q9:Q72" si="7">O9+P9</f>
        <v>332033.2</v>
      </c>
      <c r="R9" s="54">
        <v>9114</v>
      </c>
      <c r="S9" s="55">
        <f t="shared" ref="S9:S72" si="8">Q9+R9</f>
        <v>341147.2</v>
      </c>
      <c r="T9" s="54"/>
      <c r="U9" s="55">
        <f t="shared" ref="U9:U72" si="9">S9+T9</f>
        <v>341147.2</v>
      </c>
      <c r="V9" s="54">
        <v>561</v>
      </c>
      <c r="W9" s="56">
        <f t="shared" ref="W9:W72" si="10">U9+V9</f>
        <v>341708.2</v>
      </c>
      <c r="X9" s="19">
        <f>F9+H9+J9+R9+V9</f>
        <v>14813.100000000035</v>
      </c>
      <c r="Y9" s="69"/>
      <c r="Z9" s="12"/>
    </row>
    <row r="10" spans="1:26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54"/>
      <c r="Q10" s="55">
        <f t="shared" si="7"/>
        <v>120351.5</v>
      </c>
      <c r="R10" s="54"/>
      <c r="S10" s="55">
        <f t="shared" si="8"/>
        <v>120351.5</v>
      </c>
      <c r="T10" s="54"/>
      <c r="U10" s="55">
        <f t="shared" si="9"/>
        <v>120351.5</v>
      </c>
      <c r="V10" s="54"/>
      <c r="W10" s="56">
        <f t="shared" si="10"/>
        <v>120351.5</v>
      </c>
      <c r="X10" s="19">
        <f>J10</f>
        <v>-4648.1000000000058</v>
      </c>
      <c r="Y10" s="57"/>
      <c r="Z10" s="12"/>
    </row>
    <row r="11" spans="1:26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54">
        <v>39241.800000000047</v>
      </c>
      <c r="Q11" s="55">
        <f t="shared" si="7"/>
        <v>617634.9</v>
      </c>
      <c r="R11" s="54">
        <v>11040.29999999993</v>
      </c>
      <c r="S11" s="55">
        <f t="shared" si="8"/>
        <v>628675.19999999995</v>
      </c>
      <c r="T11" s="54">
        <v>17709.400000000023</v>
      </c>
      <c r="U11" s="55">
        <f t="shared" si="9"/>
        <v>646384.6</v>
      </c>
      <c r="V11" s="54"/>
      <c r="W11" s="56">
        <f t="shared" si="10"/>
        <v>646384.6</v>
      </c>
      <c r="X11" s="19">
        <f>J11+N11+P11+R11+T11</f>
        <v>100649.09999999998</v>
      </c>
      <c r="Y11" s="58"/>
      <c r="Z11" s="12"/>
    </row>
    <row r="12" spans="1:26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54"/>
      <c r="Q12" s="55">
        <f t="shared" si="7"/>
        <v>319522.2</v>
      </c>
      <c r="R12" s="54">
        <v>3250.2999999999884</v>
      </c>
      <c r="S12" s="55">
        <f t="shared" si="8"/>
        <v>322772.5</v>
      </c>
      <c r="T12" s="54"/>
      <c r="U12" s="55">
        <f t="shared" si="9"/>
        <v>322772.5</v>
      </c>
      <c r="V12" s="54"/>
      <c r="W12" s="56">
        <f t="shared" si="10"/>
        <v>322772.5</v>
      </c>
      <c r="X12" s="19">
        <f>J12+R12</f>
        <v>4731.7000000000116</v>
      </c>
      <c r="Y12" s="57"/>
      <c r="Z12" s="12"/>
    </row>
    <row r="13" spans="1:26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54"/>
      <c r="Q13" s="55">
        <f t="shared" si="7"/>
        <v>141897.9</v>
      </c>
      <c r="R13" s="54"/>
      <c r="S13" s="55">
        <f t="shared" si="8"/>
        <v>141897.9</v>
      </c>
      <c r="T13" s="54"/>
      <c r="U13" s="55">
        <f t="shared" si="9"/>
        <v>141897.9</v>
      </c>
      <c r="V13" s="54"/>
      <c r="W13" s="56">
        <f t="shared" si="10"/>
        <v>141897.9</v>
      </c>
      <c r="X13" s="19"/>
      <c r="Y13" s="57"/>
      <c r="Z13" s="12"/>
    </row>
    <row r="14" spans="1:26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54">
        <v>400000</v>
      </c>
      <c r="Q14" s="55">
        <f t="shared" si="7"/>
        <v>1095177</v>
      </c>
      <c r="R14" s="54">
        <v>-200</v>
      </c>
      <c r="S14" s="55">
        <f t="shared" si="8"/>
        <v>1094977</v>
      </c>
      <c r="T14" s="54"/>
      <c r="U14" s="55">
        <f t="shared" si="9"/>
        <v>1094977</v>
      </c>
      <c r="V14" s="54">
        <v>300000</v>
      </c>
      <c r="W14" s="56">
        <f t="shared" si="10"/>
        <v>1394977</v>
      </c>
      <c r="X14" s="19">
        <f>J14+N14+P14+R14+V14</f>
        <v>894977</v>
      </c>
      <c r="Y14" s="58"/>
      <c r="Z14" s="12"/>
    </row>
    <row r="15" spans="1:26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54"/>
      <c r="Q15" s="55">
        <f t="shared" si="7"/>
        <v>202.5</v>
      </c>
      <c r="R15" s="54"/>
      <c r="S15" s="55">
        <f t="shared" si="8"/>
        <v>202.5</v>
      </c>
      <c r="T15" s="54"/>
      <c r="U15" s="55">
        <f t="shared" si="9"/>
        <v>202.5</v>
      </c>
      <c r="V15" s="54"/>
      <c r="W15" s="56">
        <f t="shared" si="10"/>
        <v>202.5</v>
      </c>
      <c r="X15" s="19"/>
      <c r="Y15" s="57"/>
      <c r="Z15" s="12"/>
    </row>
    <row r="16" spans="1:26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54">
        <v>-82642.599999999627</v>
      </c>
      <c r="Q16" s="55">
        <f t="shared" si="7"/>
        <v>5681187.4000000004</v>
      </c>
      <c r="R16" s="54">
        <v>-6249.9000000003725</v>
      </c>
      <c r="S16" s="55">
        <f t="shared" si="8"/>
        <v>5674937.5</v>
      </c>
      <c r="T16" s="54">
        <v>-11750.5</v>
      </c>
      <c r="U16" s="55">
        <f t="shared" si="9"/>
        <v>5663187</v>
      </c>
      <c r="V16" s="54">
        <v>-535268.29999999981</v>
      </c>
      <c r="W16" s="56">
        <f t="shared" si="10"/>
        <v>5127918.7</v>
      </c>
      <c r="X16" s="19">
        <f>D16+F16+H16+J16+L16+N16+P16+R16+T16+V16</f>
        <v>-2845486.5999999996</v>
      </c>
      <c r="Y16" s="69"/>
      <c r="Z16" s="12"/>
    </row>
    <row r="17" spans="1:26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W17" si="11">SUM(E18:E19)</f>
        <v>58468.4</v>
      </c>
      <c r="F17" s="31"/>
      <c r="G17" s="31">
        <f t="shared" si="11"/>
        <v>58468.4</v>
      </c>
      <c r="H17" s="31"/>
      <c r="I17" s="31">
        <f t="shared" si="11"/>
        <v>58468.4</v>
      </c>
      <c r="J17" s="31"/>
      <c r="K17" s="31">
        <f t="shared" si="11"/>
        <v>58468.4</v>
      </c>
      <c r="L17" s="31"/>
      <c r="M17" s="31">
        <f t="shared" si="11"/>
        <v>58468.4</v>
      </c>
      <c r="N17" s="31"/>
      <c r="O17" s="31">
        <f t="shared" si="11"/>
        <v>58468.4</v>
      </c>
      <c r="P17" s="31"/>
      <c r="Q17" s="31">
        <f t="shared" si="11"/>
        <v>58468.4</v>
      </c>
      <c r="R17" s="31"/>
      <c r="S17" s="31">
        <f t="shared" si="11"/>
        <v>58468.4</v>
      </c>
      <c r="T17" s="31"/>
      <c r="U17" s="31">
        <f t="shared" si="11"/>
        <v>58468.4</v>
      </c>
      <c r="V17" s="31"/>
      <c r="W17" s="31">
        <f t="shared" si="11"/>
        <v>58468.4</v>
      </c>
      <c r="X17" s="31"/>
      <c r="Y17" s="61"/>
      <c r="Z17" s="12"/>
    </row>
    <row r="18" spans="1:26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54"/>
      <c r="Q18" s="55">
        <f t="shared" si="7"/>
        <v>58268.4</v>
      </c>
      <c r="R18" s="54"/>
      <c r="S18" s="55">
        <f t="shared" si="8"/>
        <v>58268.4</v>
      </c>
      <c r="T18" s="54"/>
      <c r="U18" s="55">
        <f t="shared" si="9"/>
        <v>58268.4</v>
      </c>
      <c r="V18" s="54"/>
      <c r="W18" s="56">
        <f t="shared" si="10"/>
        <v>58268.4</v>
      </c>
      <c r="X18" s="19"/>
      <c r="Y18" s="57"/>
      <c r="Z18" s="12"/>
    </row>
    <row r="19" spans="1:26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54"/>
      <c r="Q19" s="55">
        <f t="shared" si="7"/>
        <v>200</v>
      </c>
      <c r="R19" s="54"/>
      <c r="S19" s="55">
        <f t="shared" si="8"/>
        <v>200</v>
      </c>
      <c r="T19" s="54"/>
      <c r="U19" s="55">
        <f t="shared" si="9"/>
        <v>200</v>
      </c>
      <c r="V19" s="54"/>
      <c r="W19" s="56">
        <f t="shared" si="10"/>
        <v>200</v>
      </c>
      <c r="X19" s="19"/>
      <c r="Y19" s="57"/>
      <c r="Z19" s="12"/>
    </row>
    <row r="20" spans="1:26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X20" si="12">SUM(E21:E24)</f>
        <v>932516.5</v>
      </c>
      <c r="F20" s="31">
        <f t="shared" si="12"/>
        <v>14944.900000000023</v>
      </c>
      <c r="G20" s="31">
        <f t="shared" si="12"/>
        <v>947461.4</v>
      </c>
      <c r="H20" s="31"/>
      <c r="I20" s="31">
        <f t="shared" si="12"/>
        <v>947461.4</v>
      </c>
      <c r="J20" s="31">
        <f t="shared" si="12"/>
        <v>22920.5</v>
      </c>
      <c r="K20" s="31">
        <f t="shared" si="12"/>
        <v>970381.9</v>
      </c>
      <c r="L20" s="31"/>
      <c r="M20" s="31">
        <f t="shared" si="12"/>
        <v>970381.9</v>
      </c>
      <c r="N20" s="31">
        <f t="shared" si="12"/>
        <v>11179.400000000023</v>
      </c>
      <c r="O20" s="31">
        <f t="shared" si="12"/>
        <v>981561.3</v>
      </c>
      <c r="P20" s="31">
        <f t="shared" si="12"/>
        <v>3000</v>
      </c>
      <c r="Q20" s="31">
        <f t="shared" si="12"/>
        <v>984561.3</v>
      </c>
      <c r="R20" s="31">
        <f t="shared" si="12"/>
        <v>1602.1999999999534</v>
      </c>
      <c r="S20" s="31">
        <f t="shared" si="12"/>
        <v>986163.5</v>
      </c>
      <c r="T20" s="31">
        <f t="shared" si="12"/>
        <v>866</v>
      </c>
      <c r="U20" s="31">
        <f t="shared" si="12"/>
        <v>987029.5</v>
      </c>
      <c r="V20" s="31">
        <f t="shared" si="12"/>
        <v>6479.5999999999767</v>
      </c>
      <c r="W20" s="31">
        <f t="shared" si="12"/>
        <v>993509.1</v>
      </c>
      <c r="X20" s="31">
        <f t="shared" si="12"/>
        <v>60992.599999999977</v>
      </c>
      <c r="Y20" s="51"/>
      <c r="Z20" s="12"/>
    </row>
    <row r="21" spans="1:26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54"/>
      <c r="Q21" s="55">
        <f t="shared" si="7"/>
        <v>215291.6</v>
      </c>
      <c r="R21" s="54"/>
      <c r="S21" s="55">
        <f t="shared" si="8"/>
        <v>215291.6</v>
      </c>
      <c r="T21" s="54"/>
      <c r="U21" s="55">
        <f t="shared" si="9"/>
        <v>215291.6</v>
      </c>
      <c r="V21" s="54"/>
      <c r="W21" s="56">
        <f t="shared" si="10"/>
        <v>215291.6</v>
      </c>
      <c r="X21" s="19">
        <f>J21</f>
        <v>-109.5</v>
      </c>
      <c r="Y21" s="57"/>
      <c r="Z21" s="12"/>
    </row>
    <row r="22" spans="1:26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54"/>
      <c r="Q22" s="55">
        <f t="shared" si="7"/>
        <v>186355.4</v>
      </c>
      <c r="R22" s="54"/>
      <c r="S22" s="55">
        <f t="shared" si="8"/>
        <v>186355.4</v>
      </c>
      <c r="T22" s="54"/>
      <c r="U22" s="55">
        <f t="shared" si="9"/>
        <v>186355.4</v>
      </c>
      <c r="V22" s="54"/>
      <c r="W22" s="56">
        <f t="shared" si="10"/>
        <v>186355.4</v>
      </c>
      <c r="X22" s="19">
        <f>F22</f>
        <v>12730</v>
      </c>
      <c r="Y22" s="58"/>
      <c r="Z22" s="12"/>
    </row>
    <row r="23" spans="1:26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54">
        <v>3000</v>
      </c>
      <c r="Q23" s="55">
        <f t="shared" si="7"/>
        <v>574014.30000000005</v>
      </c>
      <c r="R23" s="54">
        <v>1602.1999999999534</v>
      </c>
      <c r="S23" s="55">
        <f t="shared" si="8"/>
        <v>575616.5</v>
      </c>
      <c r="T23" s="54">
        <v>866</v>
      </c>
      <c r="U23" s="55">
        <f t="shared" si="9"/>
        <v>576482.5</v>
      </c>
      <c r="V23" s="54">
        <v>6479.5999999999767</v>
      </c>
      <c r="W23" s="56">
        <f t="shared" si="10"/>
        <v>582962.1</v>
      </c>
      <c r="X23" s="19">
        <f>F23+J23+N23+P23+R23+T23+V23</f>
        <v>48372.099999999977</v>
      </c>
      <c r="Y23" s="58"/>
      <c r="Z23" s="12"/>
    </row>
    <row r="24" spans="1:26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54"/>
      <c r="Q24" s="55">
        <f t="shared" si="7"/>
        <v>8900</v>
      </c>
      <c r="R24" s="54"/>
      <c r="S24" s="55">
        <f t="shared" si="8"/>
        <v>8900</v>
      </c>
      <c r="T24" s="54"/>
      <c r="U24" s="55">
        <f t="shared" si="9"/>
        <v>8900</v>
      </c>
      <c r="V24" s="54"/>
      <c r="W24" s="56">
        <f t="shared" si="10"/>
        <v>8900</v>
      </c>
      <c r="X24" s="19"/>
      <c r="Y24" s="57"/>
      <c r="Z24" s="12"/>
    </row>
    <row r="25" spans="1:26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X25" si="13">SUM(D26:D35)</f>
        <v>1941400.1999999993</v>
      </c>
      <c r="E25" s="31">
        <f t="shared" si="13"/>
        <v>24787162.499999996</v>
      </c>
      <c r="F25" s="31">
        <f t="shared" si="13"/>
        <v>8721.2000000001863</v>
      </c>
      <c r="G25" s="31">
        <f t="shared" si="13"/>
        <v>24795883.699999996</v>
      </c>
      <c r="H25" s="31">
        <f t="shared" si="13"/>
        <v>382021.7</v>
      </c>
      <c r="I25" s="31">
        <f t="shared" si="13"/>
        <v>25177905.399999999</v>
      </c>
      <c r="J25" s="31">
        <f t="shared" si="13"/>
        <v>189306.80000000034</v>
      </c>
      <c r="K25" s="31">
        <f t="shared" si="13"/>
        <v>25367212.199999999</v>
      </c>
      <c r="L25" s="31">
        <f t="shared" si="13"/>
        <v>70688.5</v>
      </c>
      <c r="M25" s="31">
        <f t="shared" si="13"/>
        <v>25437900.699999999</v>
      </c>
      <c r="N25" s="31">
        <f t="shared" si="13"/>
        <v>2991201.9000000018</v>
      </c>
      <c r="O25" s="31">
        <f t="shared" si="13"/>
        <v>28429102.600000001</v>
      </c>
      <c r="P25" s="31">
        <f t="shared" si="13"/>
        <v>4767635.8999999994</v>
      </c>
      <c r="Q25" s="31">
        <f t="shared" si="13"/>
        <v>33196738.5</v>
      </c>
      <c r="R25" s="31">
        <f t="shared" si="13"/>
        <v>589791.09999999846</v>
      </c>
      <c r="S25" s="31">
        <f t="shared" si="13"/>
        <v>33786529.600000001</v>
      </c>
      <c r="T25" s="31">
        <f t="shared" si="13"/>
        <v>198031.00000000017</v>
      </c>
      <c r="U25" s="31">
        <f t="shared" si="13"/>
        <v>33984560.600000001</v>
      </c>
      <c r="V25" s="31">
        <f t="shared" si="13"/>
        <v>908622.5</v>
      </c>
      <c r="W25" s="31">
        <f t="shared" si="13"/>
        <v>34893183.100000001</v>
      </c>
      <c r="X25" s="31">
        <f t="shared" si="13"/>
        <v>12047420.800000001</v>
      </c>
      <c r="Y25" s="51"/>
      <c r="Z25" s="12"/>
    </row>
    <row r="26" spans="1:26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54">
        <v>10681.20000000007</v>
      </c>
      <c r="Q26" s="55">
        <f t="shared" si="7"/>
        <v>641123.80000000005</v>
      </c>
      <c r="R26" s="54"/>
      <c r="S26" s="55">
        <f t="shared" si="8"/>
        <v>641123.80000000005</v>
      </c>
      <c r="T26" s="54">
        <v>-47278.900000000023</v>
      </c>
      <c r="U26" s="55">
        <f t="shared" si="9"/>
        <v>593844.9</v>
      </c>
      <c r="V26" s="54">
        <v>583.59999999997672</v>
      </c>
      <c r="W26" s="56">
        <f t="shared" si="10"/>
        <v>594428.5</v>
      </c>
      <c r="X26" s="19">
        <f>D26+J26+N26+P26+T26+V26</f>
        <v>-49504.300000000047</v>
      </c>
      <c r="Y26" s="58"/>
      <c r="Z26" s="12"/>
    </row>
    <row r="27" spans="1:26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54"/>
      <c r="Q27" s="55">
        <f t="shared" si="7"/>
        <v>1500</v>
      </c>
      <c r="R27" s="54"/>
      <c r="S27" s="55">
        <f t="shared" si="8"/>
        <v>1500</v>
      </c>
      <c r="T27" s="54"/>
      <c r="U27" s="55">
        <f t="shared" si="9"/>
        <v>1500</v>
      </c>
      <c r="V27" s="54"/>
      <c r="W27" s="56">
        <f t="shared" si="10"/>
        <v>1500</v>
      </c>
      <c r="X27" s="19"/>
      <c r="Y27" s="57"/>
      <c r="Z27" s="12"/>
    </row>
    <row r="28" spans="1:26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54">
        <v>341179.39999999991</v>
      </c>
      <c r="Q28" s="55">
        <f t="shared" si="7"/>
        <v>3729042.4</v>
      </c>
      <c r="R28" s="54">
        <v>-14216.5</v>
      </c>
      <c r="S28" s="55">
        <f t="shared" si="8"/>
        <v>3714825.9</v>
      </c>
      <c r="T28" s="54">
        <v>21362.200000000186</v>
      </c>
      <c r="U28" s="55">
        <f t="shared" si="9"/>
        <v>3736188.1</v>
      </c>
      <c r="V28" s="54"/>
      <c r="W28" s="56">
        <f t="shared" si="10"/>
        <v>3736188.1</v>
      </c>
      <c r="X28" s="19">
        <f>D28+F28+J28+N28+P28+R28+T28</f>
        <v>389373.10000000009</v>
      </c>
      <c r="Y28" s="58"/>
      <c r="Z28" s="12"/>
    </row>
    <row r="29" spans="1:26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54"/>
      <c r="Q29" s="55">
        <f t="shared" si="7"/>
        <v>286640.7</v>
      </c>
      <c r="R29" s="54"/>
      <c r="S29" s="55">
        <f t="shared" si="8"/>
        <v>286640.7</v>
      </c>
      <c r="T29" s="54">
        <v>-302.8</v>
      </c>
      <c r="U29" s="55">
        <f t="shared" si="9"/>
        <v>286337.90000000002</v>
      </c>
      <c r="V29" s="54">
        <v>12400</v>
      </c>
      <c r="W29" s="56">
        <f t="shared" si="10"/>
        <v>298737.90000000002</v>
      </c>
      <c r="X29" s="19">
        <f>D29+N29+T29+V29</f>
        <v>220717</v>
      </c>
      <c r="Y29" s="58"/>
      <c r="Z29" s="12"/>
    </row>
    <row r="30" spans="1:26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54">
        <v>1383.7999999999884</v>
      </c>
      <c r="Q30" s="55">
        <f t="shared" si="7"/>
        <v>434156.1</v>
      </c>
      <c r="R30" s="54">
        <v>1872.1000000000349</v>
      </c>
      <c r="S30" s="55">
        <f t="shared" si="8"/>
        <v>436028.2</v>
      </c>
      <c r="T30" s="54">
        <v>303</v>
      </c>
      <c r="U30" s="55">
        <f t="shared" si="9"/>
        <v>436331.2</v>
      </c>
      <c r="V30" s="54">
        <v>7213.3999999999651</v>
      </c>
      <c r="W30" s="56">
        <f t="shared" si="10"/>
        <v>443544.6</v>
      </c>
      <c r="X30" s="19">
        <f>D30+H30+J30+N30+P30+R30+T30+V30</f>
        <v>325455.89999999997</v>
      </c>
      <c r="Y30" s="57"/>
      <c r="Z30" s="12"/>
    </row>
    <row r="31" spans="1:26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54">
        <v>900000.00000000047</v>
      </c>
      <c r="Q31" s="55">
        <f t="shared" si="7"/>
        <v>4672700.9000000004</v>
      </c>
      <c r="R31" s="54">
        <v>-907.5</v>
      </c>
      <c r="S31" s="55">
        <f t="shared" si="8"/>
        <v>4671793.4000000004</v>
      </c>
      <c r="T31" s="54">
        <v>206840.5</v>
      </c>
      <c r="U31" s="55">
        <f t="shared" si="9"/>
        <v>4878633.9000000004</v>
      </c>
      <c r="V31" s="54"/>
      <c r="W31" s="56">
        <f t="shared" si="10"/>
        <v>4878633.9000000004</v>
      </c>
      <c r="X31" s="19">
        <f>D31+F31+H31+J31+L31+N31+P31+R31+T31</f>
        <v>3465390.9000000004</v>
      </c>
      <c r="Y31" s="58"/>
      <c r="Z31" s="12"/>
    </row>
    <row r="32" spans="1:26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54">
        <v>3017622.6999999993</v>
      </c>
      <c r="Q32" s="55">
        <f t="shared" si="7"/>
        <v>20211637.300000001</v>
      </c>
      <c r="R32" s="54">
        <v>472126.39999999851</v>
      </c>
      <c r="S32" s="55">
        <f t="shared" si="8"/>
        <v>20683763.699999999</v>
      </c>
      <c r="T32" s="54"/>
      <c r="U32" s="55">
        <f t="shared" si="9"/>
        <v>20683763.699999999</v>
      </c>
      <c r="V32" s="54">
        <v>38527.5</v>
      </c>
      <c r="W32" s="56">
        <f t="shared" si="10"/>
        <v>20722291.199999999</v>
      </c>
      <c r="X32" s="19">
        <f>D32+H32+N32+P32+R32+V32</f>
        <v>5482773.1999999993</v>
      </c>
      <c r="Y32" s="57"/>
      <c r="Z32" s="12"/>
    </row>
    <row r="33" spans="1:26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54"/>
      <c r="Q33" s="55">
        <f t="shared" si="7"/>
        <v>80784.399999999994</v>
      </c>
      <c r="R33" s="54">
        <v>33036.700000000012</v>
      </c>
      <c r="S33" s="55">
        <f t="shared" si="8"/>
        <v>113821.1</v>
      </c>
      <c r="T33" s="54">
        <v>12507</v>
      </c>
      <c r="U33" s="55">
        <f t="shared" si="9"/>
        <v>126328.1</v>
      </c>
      <c r="V33" s="54"/>
      <c r="W33" s="56">
        <f t="shared" si="10"/>
        <v>126328.1</v>
      </c>
      <c r="X33" s="19">
        <f>R33+T33</f>
        <v>45543.700000000012</v>
      </c>
      <c r="Z33" s="12"/>
    </row>
    <row r="34" spans="1:26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54"/>
      <c r="Q34" s="55">
        <f t="shared" si="7"/>
        <v>20000</v>
      </c>
      <c r="R34" s="54"/>
      <c r="S34" s="55">
        <f t="shared" si="8"/>
        <v>20000</v>
      </c>
      <c r="T34" s="54">
        <v>2000</v>
      </c>
      <c r="U34" s="55">
        <f t="shared" si="9"/>
        <v>22000</v>
      </c>
      <c r="V34" s="54"/>
      <c r="W34" s="56">
        <f t="shared" si="10"/>
        <v>22000</v>
      </c>
      <c r="X34" s="19">
        <f>T34</f>
        <v>2000</v>
      </c>
      <c r="Y34" s="58"/>
      <c r="Z34" s="12"/>
    </row>
    <row r="35" spans="1:26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54">
        <v>496768.79999999981</v>
      </c>
      <c r="Q35" s="55">
        <f t="shared" si="7"/>
        <v>3119152.9</v>
      </c>
      <c r="R35" s="54">
        <v>97879.899999999907</v>
      </c>
      <c r="S35" s="55">
        <f t="shared" si="8"/>
        <v>3217032.8</v>
      </c>
      <c r="T35" s="54">
        <v>2600</v>
      </c>
      <c r="U35" s="55">
        <f t="shared" si="9"/>
        <v>3219632.8</v>
      </c>
      <c r="V35" s="54">
        <v>849898</v>
      </c>
      <c r="W35" s="56">
        <f t="shared" si="10"/>
        <v>4069530.8</v>
      </c>
      <c r="X35" s="19">
        <f>D35+H35+J35+L35+N35+P35+R35+T35+V35</f>
        <v>2165671.2999999998</v>
      </c>
      <c r="Y35" s="69"/>
      <c r="Z35" s="12"/>
    </row>
    <row r="36" spans="1:26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V36" si="14">SUM(E37:E40)</f>
        <v>7173989.0999999996</v>
      </c>
      <c r="F36" s="31">
        <f t="shared" si="14"/>
        <v>1855631.4000000004</v>
      </c>
      <c r="G36" s="31">
        <f t="shared" si="14"/>
        <v>9029620.5</v>
      </c>
      <c r="H36" s="31">
        <f t="shared" si="14"/>
        <v>433325.70000000036</v>
      </c>
      <c r="I36" s="31">
        <f t="shared" si="14"/>
        <v>9462946.1999999993</v>
      </c>
      <c r="J36" s="31">
        <f t="shared" si="14"/>
        <v>338697.39999999991</v>
      </c>
      <c r="K36" s="31">
        <f t="shared" si="14"/>
        <v>9801643.5999999996</v>
      </c>
      <c r="L36" s="31"/>
      <c r="M36" s="31">
        <f t="shared" si="14"/>
        <v>9801643.5999999996</v>
      </c>
      <c r="N36" s="31">
        <f t="shared" si="14"/>
        <v>484818.89999999944</v>
      </c>
      <c r="O36" s="31">
        <f t="shared" si="14"/>
        <v>10286462.499999998</v>
      </c>
      <c r="P36" s="31">
        <f t="shared" si="14"/>
        <v>294560.79999999981</v>
      </c>
      <c r="Q36" s="31">
        <f t="shared" si="14"/>
        <v>10581023.299999999</v>
      </c>
      <c r="R36" s="31">
        <f t="shared" si="14"/>
        <v>5677077.4000000004</v>
      </c>
      <c r="S36" s="31">
        <f t="shared" si="14"/>
        <v>16258100.699999999</v>
      </c>
      <c r="T36" s="31">
        <f t="shared" si="14"/>
        <v>-3818.8000000007451</v>
      </c>
      <c r="U36" s="31">
        <f t="shared" si="14"/>
        <v>16254281.899999999</v>
      </c>
      <c r="V36" s="31">
        <f t="shared" si="14"/>
        <v>796988.30000000075</v>
      </c>
      <c r="W36" s="31">
        <f>SUM(W37:W40)+0.1</f>
        <v>17051270.300000001</v>
      </c>
      <c r="X36" s="31">
        <f>SUM(X37:X40)+0.1</f>
        <v>16167228.500000002</v>
      </c>
      <c r="Y36" s="70"/>
      <c r="Z36" s="12"/>
    </row>
    <row r="37" spans="1:26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54">
        <v>144060.79999999981</v>
      </c>
      <c r="Q37" s="55">
        <f t="shared" si="7"/>
        <v>7537612.0999999996</v>
      </c>
      <c r="R37" s="54">
        <v>5624837.9000000004</v>
      </c>
      <c r="S37" s="55">
        <f t="shared" si="8"/>
        <v>13162450</v>
      </c>
      <c r="T37" s="54">
        <v>-39644.800000000745</v>
      </c>
      <c r="U37" s="55">
        <f t="shared" si="9"/>
        <v>13122805.199999999</v>
      </c>
      <c r="V37" s="54">
        <v>696988.30000000075</v>
      </c>
      <c r="W37" s="56">
        <f t="shared" si="10"/>
        <v>13819793.5</v>
      </c>
      <c r="X37" s="19">
        <f>D37+F37+H37+J37+N37+P37+R37+T37+V37</f>
        <v>13522623.9</v>
      </c>
      <c r="Y37" s="71"/>
      <c r="Z37" s="12"/>
    </row>
    <row r="38" spans="1:26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54">
        <v>500</v>
      </c>
      <c r="Q38" s="55">
        <f t="shared" si="7"/>
        <v>1158538.3999999999</v>
      </c>
      <c r="R38" s="54"/>
      <c r="S38" s="55">
        <f t="shared" si="8"/>
        <v>1158538.3999999999</v>
      </c>
      <c r="T38" s="54"/>
      <c r="U38" s="55">
        <f t="shared" si="9"/>
        <v>1158538.3999999999</v>
      </c>
      <c r="V38" s="54"/>
      <c r="W38" s="56">
        <f t="shared" si="10"/>
        <v>1158538.3999999999</v>
      </c>
      <c r="X38" s="19">
        <f>D38+J38+P38</f>
        <v>947517.39999999991</v>
      </c>
      <c r="Y38" s="58"/>
      <c r="Z38" s="12"/>
    </row>
    <row r="39" spans="1:26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54"/>
      <c r="Q39" s="55">
        <f t="shared" si="7"/>
        <v>1472478.7</v>
      </c>
      <c r="R39" s="54"/>
      <c r="S39" s="55">
        <f t="shared" si="8"/>
        <v>1472478.7</v>
      </c>
      <c r="T39" s="54"/>
      <c r="U39" s="55">
        <f t="shared" si="9"/>
        <v>1472478.7</v>
      </c>
      <c r="V39" s="54"/>
      <c r="W39" s="56">
        <f t="shared" si="10"/>
        <v>1472478.7</v>
      </c>
      <c r="X39" s="19">
        <f>D39+J39</f>
        <v>1347431.3</v>
      </c>
      <c r="Y39" s="58"/>
      <c r="Z39" s="12"/>
    </row>
    <row r="40" spans="1:26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54">
        <v>150000</v>
      </c>
      <c r="Q40" s="55">
        <f t="shared" si="7"/>
        <v>412394.1</v>
      </c>
      <c r="R40" s="54">
        <v>52239.5</v>
      </c>
      <c r="S40" s="55">
        <f t="shared" si="8"/>
        <v>464633.59999999998</v>
      </c>
      <c r="T40" s="54">
        <v>35826</v>
      </c>
      <c r="U40" s="55">
        <f t="shared" si="9"/>
        <v>500459.6</v>
      </c>
      <c r="V40" s="54">
        <v>100000</v>
      </c>
      <c r="W40" s="56">
        <f t="shared" si="10"/>
        <v>600459.6</v>
      </c>
      <c r="X40" s="19">
        <f>D40+H40+P40+R40+T40+V40</f>
        <v>349655.8</v>
      </c>
      <c r="Y40" s="57"/>
      <c r="Z40" s="12"/>
    </row>
    <row r="41" spans="1:26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X41" si="15">E42+E43+E44+E45</f>
        <v>565464.69999999995</v>
      </c>
      <c r="F41" s="31"/>
      <c r="G41" s="31">
        <f t="shared" si="15"/>
        <v>565464.69999999995</v>
      </c>
      <c r="H41" s="31"/>
      <c r="I41" s="31">
        <f t="shared" si="15"/>
        <v>565464.69999999995</v>
      </c>
      <c r="J41" s="31">
        <f t="shared" si="15"/>
        <v>-606.0000000000116</v>
      </c>
      <c r="K41" s="31">
        <f t="shared" si="15"/>
        <v>564858.69999999995</v>
      </c>
      <c r="L41" s="31"/>
      <c r="M41" s="31">
        <f t="shared" si="15"/>
        <v>564858.69999999995</v>
      </c>
      <c r="N41" s="31">
        <f t="shared" si="15"/>
        <v>456.60000000000582</v>
      </c>
      <c r="O41" s="31">
        <f t="shared" si="15"/>
        <v>565315.30000000005</v>
      </c>
      <c r="P41" s="31"/>
      <c r="Q41" s="31">
        <f t="shared" si="15"/>
        <v>565315.30000000005</v>
      </c>
      <c r="R41" s="31">
        <f t="shared" si="15"/>
        <v>290</v>
      </c>
      <c r="S41" s="31">
        <f t="shared" si="15"/>
        <v>565605.30000000005</v>
      </c>
      <c r="T41" s="31">
        <f t="shared" si="15"/>
        <v>17782</v>
      </c>
      <c r="U41" s="31">
        <f t="shared" si="15"/>
        <v>583387.30000000005</v>
      </c>
      <c r="V41" s="31">
        <f t="shared" si="15"/>
        <v>-63979.000000000029</v>
      </c>
      <c r="W41" s="31">
        <f t="shared" si="15"/>
        <v>519408.3</v>
      </c>
      <c r="X41" s="31">
        <f t="shared" si="15"/>
        <v>409913.3</v>
      </c>
      <c r="Y41" s="62"/>
      <c r="Z41" s="12"/>
    </row>
    <row r="42" spans="1:26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54"/>
      <c r="Q42" s="55"/>
      <c r="R42" s="54"/>
      <c r="S42" s="55"/>
      <c r="T42" s="54"/>
      <c r="U42" s="55"/>
      <c r="V42" s="54"/>
      <c r="W42" s="56"/>
      <c r="X42" s="19"/>
      <c r="Y42" s="63"/>
      <c r="Z42" s="12"/>
    </row>
    <row r="43" spans="1:26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54"/>
      <c r="Q43" s="55">
        <f t="shared" si="7"/>
        <v>42522.3</v>
      </c>
      <c r="R43" s="54"/>
      <c r="S43" s="55">
        <f t="shared" si="8"/>
        <v>42522.3</v>
      </c>
      <c r="T43" s="54">
        <v>17606.5</v>
      </c>
      <c r="U43" s="55">
        <f t="shared" si="9"/>
        <v>60128.800000000003</v>
      </c>
      <c r="V43" s="54">
        <v>-16727.100000000006</v>
      </c>
      <c r="W43" s="56">
        <f t="shared" si="10"/>
        <v>43401.7</v>
      </c>
      <c r="X43" s="19">
        <f>J43+N43+T43+V43</f>
        <v>1396.2000000000007</v>
      </c>
      <c r="Y43" s="58"/>
      <c r="Z43" s="12"/>
    </row>
    <row r="44" spans="1:26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54"/>
      <c r="Q44" s="55">
        <f t="shared" si="7"/>
        <v>100</v>
      </c>
      <c r="R44" s="54"/>
      <c r="S44" s="55">
        <f t="shared" si="8"/>
        <v>100</v>
      </c>
      <c r="T44" s="54"/>
      <c r="U44" s="55">
        <f t="shared" si="9"/>
        <v>100</v>
      </c>
      <c r="V44" s="54"/>
      <c r="W44" s="56">
        <f t="shared" si="10"/>
        <v>100</v>
      </c>
      <c r="X44" s="19"/>
      <c r="Y44" s="58"/>
      <c r="Z44" s="12"/>
    </row>
    <row r="45" spans="1:26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54"/>
      <c r="Q45" s="55">
        <f t="shared" si="7"/>
        <v>522693</v>
      </c>
      <c r="R45" s="54">
        <v>290</v>
      </c>
      <c r="S45" s="55">
        <f t="shared" si="8"/>
        <v>522983</v>
      </c>
      <c r="T45" s="54">
        <v>175.5</v>
      </c>
      <c r="U45" s="55">
        <f t="shared" si="9"/>
        <v>523158.5</v>
      </c>
      <c r="V45" s="54">
        <v>-47251.900000000023</v>
      </c>
      <c r="W45" s="56">
        <f t="shared" si="10"/>
        <v>475906.6</v>
      </c>
      <c r="X45" s="19">
        <f>D45+J45+R45+T45+V45</f>
        <v>408517.1</v>
      </c>
      <c r="Y45" s="58"/>
      <c r="Z45" s="12"/>
    </row>
    <row r="46" spans="1:26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W46" si="16">SUM(D47:D53)</f>
        <v>348197.700000001</v>
      </c>
      <c r="E46" s="31">
        <f t="shared" si="16"/>
        <v>36309689.799999997</v>
      </c>
      <c r="F46" s="31">
        <f t="shared" si="16"/>
        <v>8935.1999999992549</v>
      </c>
      <c r="G46" s="31">
        <f t="shared" si="16"/>
        <v>36318625</v>
      </c>
      <c r="H46" s="31">
        <f t="shared" si="16"/>
        <v>266077.70000000228</v>
      </c>
      <c r="I46" s="31">
        <f t="shared" si="16"/>
        <v>36584702.700000003</v>
      </c>
      <c r="J46" s="31">
        <f t="shared" si="16"/>
        <v>1674083.6999999972</v>
      </c>
      <c r="K46" s="31">
        <f t="shared" si="16"/>
        <v>38258786.400000006</v>
      </c>
      <c r="L46" s="31"/>
      <c r="M46" s="31">
        <f t="shared" si="16"/>
        <v>38258786.400000006</v>
      </c>
      <c r="N46" s="31">
        <f t="shared" si="16"/>
        <v>158245.60000000231</v>
      </c>
      <c r="O46" s="31">
        <f t="shared" si="16"/>
        <v>38417032.000000007</v>
      </c>
      <c r="P46" s="31">
        <f t="shared" si="16"/>
        <v>322841.79999999719</v>
      </c>
      <c r="Q46" s="31">
        <f t="shared" si="16"/>
        <v>38739873.799999997</v>
      </c>
      <c r="R46" s="31">
        <f t="shared" si="16"/>
        <v>328112.20000000083</v>
      </c>
      <c r="S46" s="31">
        <f t="shared" si="16"/>
        <v>39067985.999999993</v>
      </c>
      <c r="T46" s="31">
        <f t="shared" si="16"/>
        <v>89476.000000001164</v>
      </c>
      <c r="U46" s="31">
        <f t="shared" si="16"/>
        <v>39157461.999999993</v>
      </c>
      <c r="V46" s="31">
        <f t="shared" si="16"/>
        <v>905373.30000000086</v>
      </c>
      <c r="W46" s="31">
        <f t="shared" si="16"/>
        <v>40062835.299999997</v>
      </c>
      <c r="X46" s="31">
        <f>SUM(X47:X53)</f>
        <v>4101343.200000002</v>
      </c>
      <c r="Y46" s="62"/>
      <c r="Z46" s="12"/>
    </row>
    <row r="47" spans="1:26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54">
        <v>24616.899999999441</v>
      </c>
      <c r="Q47" s="55">
        <f t="shared" si="7"/>
        <v>6610931.7999999998</v>
      </c>
      <c r="R47" s="54">
        <v>27544.5</v>
      </c>
      <c r="S47" s="55">
        <f t="shared" si="8"/>
        <v>6638476.2999999998</v>
      </c>
      <c r="T47" s="54"/>
      <c r="U47" s="55">
        <f t="shared" si="9"/>
        <v>6638476.2999999998</v>
      </c>
      <c r="V47" s="54">
        <v>178499.20000000019</v>
      </c>
      <c r="W47" s="56">
        <f t="shared" si="10"/>
        <v>6816975.5</v>
      </c>
      <c r="X47" s="19">
        <f>F47+J47+P47+R47+V47</f>
        <v>858712.29999999981</v>
      </c>
      <c r="Y47" s="63"/>
      <c r="Z47" s="12"/>
    </row>
    <row r="48" spans="1:26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54">
        <v>284843.09999999776</v>
      </c>
      <c r="Q48" s="55">
        <f t="shared" si="7"/>
        <v>25387343.399999999</v>
      </c>
      <c r="R48" s="54">
        <v>245145.30000000075</v>
      </c>
      <c r="S48" s="55">
        <f t="shared" si="8"/>
        <v>25632488.699999999</v>
      </c>
      <c r="T48" s="54">
        <v>57763.10000000149</v>
      </c>
      <c r="U48" s="55">
        <f t="shared" si="9"/>
        <v>25690251.800000001</v>
      </c>
      <c r="V48" s="54">
        <v>695765.30000000075</v>
      </c>
      <c r="W48" s="56">
        <f t="shared" si="10"/>
        <v>26386017.100000001</v>
      </c>
      <c r="X48" s="19">
        <f>D48+F48+H48+J48+N48+P48+R48+T48+V48</f>
        <v>2567516.9000000022</v>
      </c>
      <c r="Y48" s="58"/>
      <c r="Z48" s="12"/>
    </row>
    <row r="49" spans="1:26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54"/>
      <c r="Q49" s="55">
        <f t="shared" si="7"/>
        <v>1347339.5</v>
      </c>
      <c r="R49" s="54">
        <v>4113.3000000000466</v>
      </c>
      <c r="S49" s="55">
        <f t="shared" si="8"/>
        <v>1351452.8</v>
      </c>
      <c r="T49" s="54">
        <v>23865.899999999907</v>
      </c>
      <c r="U49" s="55">
        <f t="shared" si="9"/>
        <v>1375318.7</v>
      </c>
      <c r="V49" s="54">
        <v>23617.800000000047</v>
      </c>
      <c r="W49" s="56">
        <f t="shared" si="10"/>
        <v>1398936.5</v>
      </c>
      <c r="X49" s="19">
        <f>D49+J49+N49+R49+T49+V49</f>
        <v>218015.10000000009</v>
      </c>
      <c r="Y49" s="58"/>
      <c r="Z49" s="12"/>
    </row>
    <row r="50" spans="1:26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54"/>
      <c r="Q50" s="55">
        <f t="shared" si="7"/>
        <v>3648425.6</v>
      </c>
      <c r="R50" s="54">
        <v>18281.5</v>
      </c>
      <c r="S50" s="55">
        <f t="shared" si="8"/>
        <v>3666707.1</v>
      </c>
      <c r="T50" s="54">
        <v>354.6999999997206</v>
      </c>
      <c r="U50" s="55">
        <f t="shared" si="9"/>
        <v>3667061.8</v>
      </c>
      <c r="V50" s="54"/>
      <c r="W50" s="56">
        <f t="shared" si="10"/>
        <v>3667061.8</v>
      </c>
      <c r="X50" s="19">
        <f>D50+J50+N50+R50+T50</f>
        <v>91276.899999999907</v>
      </c>
      <c r="Y50" s="58"/>
      <c r="Z50" s="12"/>
    </row>
    <row r="51" spans="1:26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54">
        <v>396.60000000000582</v>
      </c>
      <c r="Q51" s="55">
        <f t="shared" si="7"/>
        <v>246328</v>
      </c>
      <c r="R51" s="54">
        <v>12413.299999999988</v>
      </c>
      <c r="S51" s="55">
        <f t="shared" si="8"/>
        <v>258741.3</v>
      </c>
      <c r="T51" s="54"/>
      <c r="U51" s="55">
        <f t="shared" si="9"/>
        <v>258741.3</v>
      </c>
      <c r="V51" s="54">
        <v>-2636.8999999999942</v>
      </c>
      <c r="W51" s="56">
        <f t="shared" si="10"/>
        <v>256104.4</v>
      </c>
      <c r="X51" s="19">
        <f>D51+H51+J51+N51+P51+R51+V51</f>
        <v>5495.1000000000058</v>
      </c>
      <c r="Y51" s="58"/>
      <c r="Z51" s="12"/>
    </row>
    <row r="52" spans="1:26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54">
        <v>12985.199999999997</v>
      </c>
      <c r="Q52" s="55">
        <f t="shared" si="7"/>
        <v>84199.8</v>
      </c>
      <c r="R52" s="54">
        <v>12000</v>
      </c>
      <c r="S52" s="55">
        <f t="shared" si="8"/>
        <v>96199.8</v>
      </c>
      <c r="T52" s="54">
        <v>2000</v>
      </c>
      <c r="U52" s="55">
        <f t="shared" si="9"/>
        <v>98199.8</v>
      </c>
      <c r="V52" s="54"/>
      <c r="W52" s="56">
        <f t="shared" si="10"/>
        <v>98199.8</v>
      </c>
      <c r="X52" s="19">
        <f>D52+J52+N52+P52+R52+T52</f>
        <v>-35388.800000000003</v>
      </c>
      <c r="Y52" s="58"/>
      <c r="Z52" s="12"/>
    </row>
    <row r="53" spans="1:26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54"/>
      <c r="Q53" s="55">
        <f t="shared" si="7"/>
        <v>1415305.7</v>
      </c>
      <c r="R53" s="54">
        <v>8614.3000000000466</v>
      </c>
      <c r="S53" s="55">
        <f t="shared" si="8"/>
        <v>1423920</v>
      </c>
      <c r="T53" s="54">
        <v>5492.3000000000466</v>
      </c>
      <c r="U53" s="55">
        <f t="shared" si="9"/>
        <v>1429412.3</v>
      </c>
      <c r="V53" s="54">
        <v>10127.899999999907</v>
      </c>
      <c r="W53" s="56">
        <f t="shared" si="10"/>
        <v>1439540.2</v>
      </c>
      <c r="X53" s="19">
        <f>D53+J53+N53+R53+T53+V53</f>
        <v>395715.69999999995</v>
      </c>
      <c r="Y53" s="58"/>
      <c r="Z53" s="12"/>
    </row>
    <row r="54" spans="1:26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X54" si="17">SUM(D55:D56)</f>
        <v>764517.49999999977</v>
      </c>
      <c r="E54" s="31">
        <f t="shared" si="17"/>
        <v>2703836.6999999997</v>
      </c>
      <c r="F54" s="31">
        <f t="shared" si="17"/>
        <v>5000</v>
      </c>
      <c r="G54" s="31">
        <f t="shared" si="17"/>
        <v>2708836.6999999997</v>
      </c>
      <c r="H54" s="31">
        <f t="shared" si="17"/>
        <v>254512.20000000019</v>
      </c>
      <c r="I54" s="31">
        <f t="shared" si="17"/>
        <v>2963348.9</v>
      </c>
      <c r="J54" s="31">
        <f t="shared" si="17"/>
        <v>258509.89999999991</v>
      </c>
      <c r="K54" s="31">
        <f t="shared" si="17"/>
        <v>3221858.8</v>
      </c>
      <c r="L54" s="31"/>
      <c r="M54" s="31">
        <f t="shared" si="17"/>
        <v>3221858.8</v>
      </c>
      <c r="N54" s="31">
        <f t="shared" si="17"/>
        <v>12211.100000000093</v>
      </c>
      <c r="O54" s="31">
        <f t="shared" si="17"/>
        <v>3234069.9</v>
      </c>
      <c r="P54" s="31">
        <f t="shared" si="17"/>
        <v>61171.399999999907</v>
      </c>
      <c r="Q54" s="31">
        <f t="shared" si="17"/>
        <v>3295241.3</v>
      </c>
      <c r="R54" s="31">
        <f t="shared" si="17"/>
        <v>-129.79999999981374</v>
      </c>
      <c r="S54" s="31">
        <f t="shared" si="17"/>
        <v>3295111.5</v>
      </c>
      <c r="T54" s="31">
        <f t="shared" si="17"/>
        <v>134614.60000000009</v>
      </c>
      <c r="U54" s="31">
        <f t="shared" si="17"/>
        <v>3429726.1</v>
      </c>
      <c r="V54" s="31">
        <f t="shared" si="17"/>
        <v>5600</v>
      </c>
      <c r="W54" s="31">
        <f t="shared" si="17"/>
        <v>3435326.1</v>
      </c>
      <c r="X54" s="31">
        <f t="shared" si="17"/>
        <v>1496006.9000000001</v>
      </c>
      <c r="Y54" s="70"/>
      <c r="Z54" s="12"/>
    </row>
    <row r="55" spans="1:26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54">
        <v>61171.399999999907</v>
      </c>
      <c r="Q55" s="55">
        <f t="shared" si="7"/>
        <v>3200529.4</v>
      </c>
      <c r="R55" s="54">
        <v>-129.79999999981374</v>
      </c>
      <c r="S55" s="55">
        <f t="shared" si="8"/>
        <v>3200399.6</v>
      </c>
      <c r="T55" s="54">
        <v>134614.60000000009</v>
      </c>
      <c r="U55" s="55">
        <f t="shared" si="9"/>
        <v>3335014.2</v>
      </c>
      <c r="V55" s="54">
        <v>5600</v>
      </c>
      <c r="W55" s="56">
        <f t="shared" si="10"/>
        <v>3340614.2</v>
      </c>
      <c r="X55" s="19">
        <f>D55+F55+H55+J55+N55+P55+R55+T55+V55</f>
        <v>1496006.9000000001</v>
      </c>
      <c r="Y55" s="71"/>
      <c r="Z55" s="12"/>
    </row>
    <row r="56" spans="1:26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54"/>
      <c r="Q56" s="55">
        <f t="shared" si="7"/>
        <v>94711.9</v>
      </c>
      <c r="R56" s="54"/>
      <c r="S56" s="55">
        <f t="shared" si="8"/>
        <v>94711.9</v>
      </c>
      <c r="T56" s="54"/>
      <c r="U56" s="55">
        <f t="shared" si="9"/>
        <v>94711.9</v>
      </c>
      <c r="V56" s="54"/>
      <c r="W56" s="56">
        <f t="shared" si="10"/>
        <v>94711.9</v>
      </c>
      <c r="X56" s="19"/>
      <c r="Y56" s="58"/>
      <c r="Z56" s="12"/>
    </row>
    <row r="57" spans="1:26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X57" si="18">SUM(D58:D64)</f>
        <v>1867321.6000000006</v>
      </c>
      <c r="E57" s="31">
        <f t="shared" si="18"/>
        <v>14794282.300000001</v>
      </c>
      <c r="F57" s="31">
        <f t="shared" si="18"/>
        <v>183845.49999999965</v>
      </c>
      <c r="G57" s="31">
        <f t="shared" si="18"/>
        <v>14978127.800000001</v>
      </c>
      <c r="H57" s="31">
        <f t="shared" si="18"/>
        <v>17069.599999999627</v>
      </c>
      <c r="I57" s="31">
        <f t="shared" si="18"/>
        <v>14995197.4</v>
      </c>
      <c r="J57" s="31">
        <f t="shared" si="18"/>
        <v>824797.99999999988</v>
      </c>
      <c r="K57" s="31">
        <f t="shared" si="18"/>
        <v>15819995.399999999</v>
      </c>
      <c r="L57" s="31">
        <f t="shared" si="18"/>
        <v>200000</v>
      </c>
      <c r="M57" s="31">
        <f t="shared" si="18"/>
        <v>16019995.399999999</v>
      </c>
      <c r="N57" s="31">
        <f t="shared" si="18"/>
        <v>554589.50000000035</v>
      </c>
      <c r="O57" s="31">
        <f t="shared" si="18"/>
        <v>16574584.899999999</v>
      </c>
      <c r="P57" s="31">
        <f t="shared" si="18"/>
        <v>250864.7</v>
      </c>
      <c r="Q57" s="31">
        <f t="shared" si="18"/>
        <v>16825449.599999998</v>
      </c>
      <c r="R57" s="31">
        <f t="shared" si="18"/>
        <v>34869.300000001269</v>
      </c>
      <c r="S57" s="31">
        <f t="shared" si="18"/>
        <v>16860318.899999999</v>
      </c>
      <c r="T57" s="31">
        <f t="shared" si="18"/>
        <v>74924.699999999371</v>
      </c>
      <c r="U57" s="31">
        <f t="shared" si="18"/>
        <v>16935243.600000001</v>
      </c>
      <c r="V57" s="31">
        <f t="shared" si="18"/>
        <v>1367366.1999999993</v>
      </c>
      <c r="W57" s="31">
        <f t="shared" si="18"/>
        <v>18302609.800000001</v>
      </c>
      <c r="X57" s="31">
        <f t="shared" si="18"/>
        <v>5375649.0999999996</v>
      </c>
      <c r="Y57" s="61"/>
      <c r="Z57" s="12"/>
    </row>
    <row r="58" spans="1:26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54">
        <v>83944.5</v>
      </c>
      <c r="Q58" s="55">
        <f t="shared" si="7"/>
        <v>10703125.5</v>
      </c>
      <c r="R58" s="54">
        <v>33992.300000000745</v>
      </c>
      <c r="S58" s="55">
        <f t="shared" si="8"/>
        <v>10737117.800000001</v>
      </c>
      <c r="T58" s="54">
        <v>60096.099999999627</v>
      </c>
      <c r="U58" s="55">
        <f t="shared" si="9"/>
        <v>10797213.9</v>
      </c>
      <c r="V58" s="54">
        <v>1337366.1999999993</v>
      </c>
      <c r="W58" s="56">
        <f t="shared" si="10"/>
        <v>12134580.1</v>
      </c>
      <c r="X58" s="19">
        <f>D58+F58+H58+J58+L58+N58+P58+R58+T58+V58</f>
        <v>4201093.5</v>
      </c>
      <c r="Z58" s="12"/>
    </row>
    <row r="59" spans="1:26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54">
        <v>68583.599999999977</v>
      </c>
      <c r="Q59" s="55">
        <f t="shared" si="7"/>
        <v>858903.2</v>
      </c>
      <c r="R59" s="54">
        <v>722</v>
      </c>
      <c r="S59" s="55">
        <f t="shared" si="8"/>
        <v>859625.2</v>
      </c>
      <c r="T59" s="54">
        <v>1857.7000000000698</v>
      </c>
      <c r="U59" s="55">
        <f t="shared" si="9"/>
        <v>861482.9</v>
      </c>
      <c r="V59" s="54"/>
      <c r="W59" s="56">
        <f t="shared" si="10"/>
        <v>861482.9</v>
      </c>
      <c r="X59" s="19">
        <f>D59+F59+J59+N59+P59+R59+T59</f>
        <v>502661</v>
      </c>
      <c r="Y59" s="58"/>
      <c r="Z59" s="12"/>
    </row>
    <row r="60" spans="1:26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54">
        <v>-2010.8999999999651</v>
      </c>
      <c r="Q60" s="55">
        <f t="shared" si="7"/>
        <v>493180.2</v>
      </c>
      <c r="R60" s="54">
        <v>-132.60000000003492</v>
      </c>
      <c r="S60" s="55">
        <f t="shared" si="8"/>
        <v>493047.6</v>
      </c>
      <c r="T60" s="54">
        <v>-412.19999999995343</v>
      </c>
      <c r="U60" s="55">
        <f t="shared" si="9"/>
        <v>492635.4</v>
      </c>
      <c r="V60" s="54"/>
      <c r="W60" s="56">
        <f t="shared" si="10"/>
        <v>492635.4</v>
      </c>
      <c r="X60" s="19">
        <f>J60+N60+P60+R60+T60</f>
        <v>52.5</v>
      </c>
      <c r="Y60" s="71"/>
      <c r="Z60" s="12"/>
    </row>
    <row r="61" spans="1:26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54"/>
      <c r="Q61" s="55">
        <f t="shared" si="7"/>
        <v>111427.6</v>
      </c>
      <c r="R61" s="54"/>
      <c r="S61" s="55">
        <f t="shared" si="8"/>
        <v>111427.6</v>
      </c>
      <c r="T61" s="54"/>
      <c r="U61" s="55">
        <f t="shared" si="9"/>
        <v>111427.6</v>
      </c>
      <c r="V61" s="54"/>
      <c r="W61" s="56">
        <f t="shared" si="10"/>
        <v>111427.6</v>
      </c>
      <c r="X61" s="19">
        <f>J61</f>
        <v>7697.3000000000029</v>
      </c>
      <c r="Y61" s="58"/>
      <c r="Z61" s="12"/>
    </row>
    <row r="62" spans="1:26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54"/>
      <c r="Q62" s="55">
        <f t="shared" si="7"/>
        <v>252036.8</v>
      </c>
      <c r="R62" s="54"/>
      <c r="S62" s="55">
        <f t="shared" si="8"/>
        <v>252036.8</v>
      </c>
      <c r="T62" s="54"/>
      <c r="U62" s="55">
        <f t="shared" si="9"/>
        <v>252036.8</v>
      </c>
      <c r="V62" s="54"/>
      <c r="W62" s="56">
        <f t="shared" si="10"/>
        <v>252036.8</v>
      </c>
      <c r="X62" s="19">
        <f>J62</f>
        <v>13459.699999999983</v>
      </c>
      <c r="Y62" s="58"/>
      <c r="Z62" s="12"/>
    </row>
    <row r="63" spans="1:26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54"/>
      <c r="Q63" s="55">
        <f t="shared" si="7"/>
        <v>8915.7000000000007</v>
      </c>
      <c r="R63" s="54"/>
      <c r="S63" s="55">
        <f t="shared" si="8"/>
        <v>8915.7000000000007</v>
      </c>
      <c r="T63" s="54"/>
      <c r="U63" s="55">
        <f t="shared" si="9"/>
        <v>8915.7000000000007</v>
      </c>
      <c r="V63" s="54"/>
      <c r="W63" s="56">
        <f t="shared" si="10"/>
        <v>8915.7000000000007</v>
      </c>
      <c r="X63" s="19">
        <f>J63</f>
        <v>1018.6000000000004</v>
      </c>
      <c r="Y63" s="58"/>
      <c r="Z63" s="12"/>
    </row>
    <row r="64" spans="1:26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54">
        <v>100347.5</v>
      </c>
      <c r="Q64" s="55">
        <f t="shared" si="7"/>
        <v>4397860.5999999996</v>
      </c>
      <c r="R64" s="54">
        <v>287.60000000055879</v>
      </c>
      <c r="S64" s="55">
        <f t="shared" si="8"/>
        <v>4398148.2</v>
      </c>
      <c r="T64" s="54">
        <v>13383.099999999627</v>
      </c>
      <c r="U64" s="55">
        <f t="shared" si="9"/>
        <v>4411531.3</v>
      </c>
      <c r="V64" s="54">
        <v>30000</v>
      </c>
      <c r="W64" s="56">
        <f t="shared" si="10"/>
        <v>4441531.3</v>
      </c>
      <c r="X64" s="19">
        <f>D64+F64+J64+N64+P64+R64+T64+V64</f>
        <v>649666.5</v>
      </c>
      <c r="Y64" s="58"/>
      <c r="Z64" s="12"/>
    </row>
    <row r="65" spans="1:26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W65" si="19">SUM(D66:D70)</f>
        <v>-411392.79999999912</v>
      </c>
      <c r="E65" s="31">
        <f t="shared" si="19"/>
        <v>38901163</v>
      </c>
      <c r="F65" s="31">
        <f t="shared" si="19"/>
        <v>-0.1</v>
      </c>
      <c r="G65" s="31">
        <f t="shared" si="19"/>
        <v>38901162.899999999</v>
      </c>
      <c r="H65" s="31">
        <f t="shared" si="19"/>
        <v>52.800000000046566</v>
      </c>
      <c r="I65" s="31">
        <f t="shared" si="19"/>
        <v>38901215.700000003</v>
      </c>
      <c r="J65" s="31">
        <f t="shared" si="19"/>
        <v>1351966.5000000007</v>
      </c>
      <c r="K65" s="31">
        <f t="shared" si="19"/>
        <v>40253182.200000003</v>
      </c>
      <c r="L65" s="31"/>
      <c r="M65" s="31">
        <f t="shared" si="19"/>
        <v>40253182.200000003</v>
      </c>
      <c r="N65" s="31">
        <f t="shared" si="19"/>
        <v>57420.99999999837</v>
      </c>
      <c r="O65" s="31">
        <f t="shared" si="19"/>
        <v>40310603.199999996</v>
      </c>
      <c r="P65" s="31">
        <f t="shared" si="19"/>
        <v>861063.89999999956</v>
      </c>
      <c r="Q65" s="31">
        <f t="shared" si="19"/>
        <v>41171667.099999994</v>
      </c>
      <c r="R65" s="31">
        <f t="shared" si="19"/>
        <v>132260.10000000009</v>
      </c>
      <c r="S65" s="31">
        <f t="shared" si="19"/>
        <v>41303927.200000003</v>
      </c>
      <c r="T65" s="31">
        <f t="shared" si="19"/>
        <v>113030.400000002</v>
      </c>
      <c r="U65" s="31">
        <f t="shared" si="19"/>
        <v>41416957.600000001</v>
      </c>
      <c r="V65" s="31">
        <f t="shared" si="19"/>
        <v>-205340.99999999898</v>
      </c>
      <c r="W65" s="31">
        <f t="shared" si="19"/>
        <v>41211616.600000001</v>
      </c>
      <c r="X65" s="31">
        <f>SUM(X66:X70)</f>
        <v>1899060.8000000026</v>
      </c>
      <c r="Y65" s="79"/>
      <c r="Z65" s="12"/>
    </row>
    <row r="66" spans="1:26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54">
        <v>3.1</v>
      </c>
      <c r="Q66" s="55">
        <f t="shared" si="7"/>
        <v>161707.9</v>
      </c>
      <c r="R66" s="54"/>
      <c r="S66" s="55">
        <f t="shared" si="8"/>
        <v>161707.9</v>
      </c>
      <c r="T66" s="54"/>
      <c r="U66" s="55">
        <f t="shared" si="9"/>
        <v>161707.9</v>
      </c>
      <c r="V66" s="54">
        <v>8965.3999999999942</v>
      </c>
      <c r="W66" s="56">
        <f t="shared" si="10"/>
        <v>170673.3</v>
      </c>
      <c r="X66" s="19">
        <f>P66+V66</f>
        <v>8968.4999999999945</v>
      </c>
      <c r="Y66" s="80"/>
      <c r="Z66" s="12"/>
    </row>
    <row r="67" spans="1:26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54">
        <v>-19245.299999999814</v>
      </c>
      <c r="Q67" s="55">
        <f t="shared" si="7"/>
        <v>7264377.2000000002</v>
      </c>
      <c r="R67" s="54">
        <v>9316.2999999998137</v>
      </c>
      <c r="S67" s="55">
        <f t="shared" si="8"/>
        <v>7273693.5</v>
      </c>
      <c r="T67" s="54">
        <v>53800.900000000373</v>
      </c>
      <c r="U67" s="55">
        <f t="shared" si="9"/>
        <v>7327494.4000000004</v>
      </c>
      <c r="V67" s="54"/>
      <c r="W67" s="56">
        <f t="shared" si="10"/>
        <v>7327494.4000000004</v>
      </c>
      <c r="X67" s="19">
        <f>F67+J67+N67+P67+R67+T67</f>
        <v>523067.99999999965</v>
      </c>
      <c r="Y67" s="58"/>
      <c r="Z67" s="12"/>
    </row>
    <row r="68" spans="1:26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54">
        <v>62974.89999999851</v>
      </c>
      <c r="Q68" s="55">
        <f t="shared" si="7"/>
        <v>20835876.899999999</v>
      </c>
      <c r="R68" s="54">
        <v>89191.800000000745</v>
      </c>
      <c r="S68" s="55">
        <f t="shared" si="8"/>
        <v>20925068.699999999</v>
      </c>
      <c r="T68" s="54">
        <v>49731.10000000149</v>
      </c>
      <c r="U68" s="55">
        <f t="shared" si="9"/>
        <v>20974799.800000001</v>
      </c>
      <c r="V68" s="54">
        <v>-196899.19999999925</v>
      </c>
      <c r="W68" s="56">
        <f t="shared" si="10"/>
        <v>20777900.600000001</v>
      </c>
      <c r="X68" s="19">
        <f>D68+J68+N68+P68+R68+T68+V68</f>
        <v>154151.90000000224</v>
      </c>
      <c r="Y68" s="58"/>
      <c r="Z68" s="12"/>
    </row>
    <row r="69" spans="1:26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54">
        <v>793412.30000000075</v>
      </c>
      <c r="Q69" s="55">
        <f t="shared" si="7"/>
        <v>11298516.300000001</v>
      </c>
      <c r="R69" s="54">
        <v>30596.099999999627</v>
      </c>
      <c r="S69" s="55">
        <f t="shared" si="8"/>
        <v>11329112.4</v>
      </c>
      <c r="T69" s="54">
        <v>399</v>
      </c>
      <c r="U69" s="55">
        <f t="shared" si="9"/>
        <v>11329511.4</v>
      </c>
      <c r="V69" s="54">
        <v>-26029.099999999627</v>
      </c>
      <c r="W69" s="56">
        <f t="shared" si="10"/>
        <v>11303482.300000001</v>
      </c>
      <c r="X69" s="19">
        <f>D69+J69+P69+R69+T69+V69</f>
        <v>1167045.8000000007</v>
      </c>
      <c r="Y69" s="58"/>
      <c r="Z69" s="12"/>
    </row>
    <row r="70" spans="1:26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54">
        <v>23918.90000000014</v>
      </c>
      <c r="Q70" s="55">
        <f t="shared" si="7"/>
        <v>1611188.8</v>
      </c>
      <c r="R70" s="54">
        <v>3155.8999999999069</v>
      </c>
      <c r="S70" s="55">
        <f t="shared" si="8"/>
        <v>1614344.7</v>
      </c>
      <c r="T70" s="54">
        <v>9099.4000000001397</v>
      </c>
      <c r="U70" s="55">
        <f t="shared" si="9"/>
        <v>1623444.1</v>
      </c>
      <c r="V70" s="54">
        <v>8621.8999999999069</v>
      </c>
      <c r="W70" s="56">
        <f t="shared" si="10"/>
        <v>1632066</v>
      </c>
      <c r="X70" s="19">
        <f>D70+H70+J70+N70+P70+R70+T70+V70</f>
        <v>45826.600000000093</v>
      </c>
      <c r="Y70" s="58"/>
      <c r="Z70" s="12"/>
    </row>
    <row r="71" spans="1:26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X71" si="20">SUM(D72:D75)</f>
        <v>42363.90000000014</v>
      </c>
      <c r="E71" s="31">
        <f t="shared" si="20"/>
        <v>1425379.6</v>
      </c>
      <c r="F71" s="31">
        <f t="shared" si="20"/>
        <v>24671.600000000006</v>
      </c>
      <c r="G71" s="31">
        <f t="shared" si="20"/>
        <v>1450051.2000000002</v>
      </c>
      <c r="H71" s="31">
        <f t="shared" si="20"/>
        <v>142925.1</v>
      </c>
      <c r="I71" s="31">
        <f t="shared" si="20"/>
        <v>1592976.3</v>
      </c>
      <c r="J71" s="31">
        <f t="shared" si="20"/>
        <v>26928.299999999883</v>
      </c>
      <c r="K71" s="31">
        <f t="shared" si="20"/>
        <v>1619904.6</v>
      </c>
      <c r="L71" s="31">
        <f t="shared" si="20"/>
        <v>356700.00000000006</v>
      </c>
      <c r="M71" s="31">
        <f t="shared" si="20"/>
        <v>1976604.6</v>
      </c>
      <c r="N71" s="31">
        <f t="shared" si="20"/>
        <v>124626.69999999991</v>
      </c>
      <c r="O71" s="31">
        <f t="shared" si="20"/>
        <v>2101231.2999999998</v>
      </c>
      <c r="P71" s="31">
        <f t="shared" si="20"/>
        <v>349921.90000000014</v>
      </c>
      <c r="Q71" s="31">
        <f t="shared" si="20"/>
        <v>2451153.2000000002</v>
      </c>
      <c r="R71" s="31">
        <f t="shared" si="20"/>
        <v>-84.000000000138243</v>
      </c>
      <c r="S71" s="31">
        <f t="shared" si="20"/>
        <v>2451069.2000000002</v>
      </c>
      <c r="T71" s="31">
        <f t="shared" si="20"/>
        <v>291671.89999999991</v>
      </c>
      <c r="U71" s="31">
        <f t="shared" si="20"/>
        <v>2742741.0999999996</v>
      </c>
      <c r="V71" s="31">
        <f t="shared" si="20"/>
        <v>28438.700000000186</v>
      </c>
      <c r="W71" s="31">
        <f>SUM(W72:W75)+0.1</f>
        <v>2771179.9</v>
      </c>
      <c r="X71" s="31">
        <f>SUM(X72:X75)+0.1</f>
        <v>1388164.2000000002</v>
      </c>
      <c r="Y71" s="70"/>
      <c r="Z71" s="12"/>
    </row>
    <row r="72" spans="1:26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54"/>
      <c r="Q72" s="55">
        <f t="shared" si="7"/>
        <v>20506.599999999999</v>
      </c>
      <c r="R72" s="54">
        <v>68.900000000001455</v>
      </c>
      <c r="S72" s="55">
        <f t="shared" si="8"/>
        <v>20575.5</v>
      </c>
      <c r="T72" s="54"/>
      <c r="U72" s="55">
        <f t="shared" si="9"/>
        <v>20575.5</v>
      </c>
      <c r="V72" s="54"/>
      <c r="W72" s="56">
        <f t="shared" si="10"/>
        <v>20575.5</v>
      </c>
      <c r="X72" s="19">
        <f>D72+J72+N72+R72</f>
        <v>-669527.59999999986</v>
      </c>
      <c r="Y72" s="71"/>
      <c r="Z72" s="12"/>
    </row>
    <row r="73" spans="1:26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21">C73+D73</f>
        <v>166312</v>
      </c>
      <c r="F73" s="54">
        <v>24671.600000000006</v>
      </c>
      <c r="G73" s="55">
        <f t="shared" ref="G73:G85" si="22">E73+F73</f>
        <v>190983.6</v>
      </c>
      <c r="H73" s="54">
        <v>142925.1</v>
      </c>
      <c r="I73" s="55">
        <f t="shared" ref="I73:I85" si="23">G73+H73</f>
        <v>333908.7</v>
      </c>
      <c r="J73" s="54">
        <v>24294.599999999977</v>
      </c>
      <c r="K73" s="55">
        <f t="shared" ref="K73:K85" si="24">I73+J73</f>
        <v>358203.3</v>
      </c>
      <c r="L73" s="54">
        <v>356700.00000000006</v>
      </c>
      <c r="M73" s="55">
        <f t="shared" ref="M73:M85" si="25">K73+L73</f>
        <v>714903.3</v>
      </c>
      <c r="N73" s="54">
        <v>120126.69999999995</v>
      </c>
      <c r="O73" s="56">
        <f t="shared" ref="O73:O85" si="26">M73+N73</f>
        <v>835030</v>
      </c>
      <c r="P73" s="54">
        <v>4600</v>
      </c>
      <c r="Q73" s="55">
        <f t="shared" ref="Q73:Q85" si="27">O73+P73</f>
        <v>839630</v>
      </c>
      <c r="R73" s="54"/>
      <c r="S73" s="55">
        <f t="shared" ref="S73:S85" si="28">Q73+R73</f>
        <v>839630</v>
      </c>
      <c r="T73" s="54">
        <v>291671.89999999991</v>
      </c>
      <c r="U73" s="55">
        <f t="shared" ref="U73:U85" si="29">S73+T73</f>
        <v>1131301.8999999999</v>
      </c>
      <c r="V73" s="54">
        <v>28438.700000000186</v>
      </c>
      <c r="W73" s="56">
        <f t="shared" ref="W73:W85" si="30">U73+V73</f>
        <v>1159740.6000000001</v>
      </c>
      <c r="X73" s="19">
        <f>D73+F73+H73+J73+L73+N73+P73+T73+V73</f>
        <v>1029560.1000000001</v>
      </c>
      <c r="Y73" s="58"/>
      <c r="Z73" s="12"/>
    </row>
    <row r="74" spans="1:26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21"/>
        <v>1187035.8</v>
      </c>
      <c r="F74" s="54"/>
      <c r="G74" s="55">
        <f t="shared" si="22"/>
        <v>1187035.8</v>
      </c>
      <c r="H74" s="54"/>
      <c r="I74" s="55">
        <f t="shared" si="23"/>
        <v>1187035.8</v>
      </c>
      <c r="J74" s="54">
        <v>21842.699999999953</v>
      </c>
      <c r="K74" s="55">
        <f t="shared" si="24"/>
        <v>1208878.5</v>
      </c>
      <c r="L74" s="54"/>
      <c r="M74" s="55">
        <f t="shared" si="25"/>
        <v>1208878.5</v>
      </c>
      <c r="N74" s="54">
        <v>3262.6999999999534</v>
      </c>
      <c r="O74" s="56">
        <f t="shared" si="26"/>
        <v>1212141.2</v>
      </c>
      <c r="P74" s="54">
        <v>345321.90000000014</v>
      </c>
      <c r="Q74" s="55">
        <f t="shared" si="27"/>
        <v>1557463.1</v>
      </c>
      <c r="R74" s="54">
        <v>-152.9000000001397</v>
      </c>
      <c r="S74" s="55">
        <f t="shared" si="28"/>
        <v>1557310.2</v>
      </c>
      <c r="T74" s="54"/>
      <c r="U74" s="55">
        <f t="shared" si="29"/>
        <v>1557310.2</v>
      </c>
      <c r="V74" s="54"/>
      <c r="W74" s="56">
        <f t="shared" si="30"/>
        <v>1557310.2</v>
      </c>
      <c r="X74" s="19">
        <f>D74+J74+N74+P74+R74</f>
        <v>1028131.6</v>
      </c>
      <c r="Y74" s="58"/>
      <c r="Z74" s="12"/>
    </row>
    <row r="75" spans="1:26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21"/>
        <v>33553.5</v>
      </c>
      <c r="F75" s="54"/>
      <c r="G75" s="55">
        <f t="shared" si="22"/>
        <v>33553.5</v>
      </c>
      <c r="H75" s="54"/>
      <c r="I75" s="55">
        <f t="shared" si="23"/>
        <v>33553.5</v>
      </c>
      <c r="J75" s="54"/>
      <c r="K75" s="55">
        <f t="shared" si="24"/>
        <v>33553.5</v>
      </c>
      <c r="L75" s="54"/>
      <c r="M75" s="55">
        <f t="shared" si="25"/>
        <v>33553.5</v>
      </c>
      <c r="N75" s="54"/>
      <c r="O75" s="56">
        <f t="shared" si="26"/>
        <v>33553.5</v>
      </c>
      <c r="P75" s="54"/>
      <c r="Q75" s="55">
        <f t="shared" si="27"/>
        <v>33553.5</v>
      </c>
      <c r="R75" s="54"/>
      <c r="S75" s="55">
        <f t="shared" si="28"/>
        <v>33553.5</v>
      </c>
      <c r="T75" s="54"/>
      <c r="U75" s="55">
        <f t="shared" si="29"/>
        <v>33553.5</v>
      </c>
      <c r="V75" s="54"/>
      <c r="W75" s="56">
        <f t="shared" si="30"/>
        <v>33553.5</v>
      </c>
      <c r="X75" s="19"/>
      <c r="Y75" s="58"/>
      <c r="Z75" s="12"/>
    </row>
    <row r="76" spans="1:26" s="13" customFormat="1" ht="21" customHeight="1" x14ac:dyDescent="0.2">
      <c r="A76" s="60" t="s">
        <v>212</v>
      </c>
      <c r="B76" s="30" t="s">
        <v>213</v>
      </c>
      <c r="C76" s="31">
        <f t="shared" ref="C76:X76" si="31">SUM(C77:C79)</f>
        <v>153123.90000000002</v>
      </c>
      <c r="D76" s="31"/>
      <c r="E76" s="31">
        <f t="shared" si="31"/>
        <v>153123.90000000002</v>
      </c>
      <c r="F76" s="31"/>
      <c r="G76" s="31">
        <f t="shared" si="31"/>
        <v>153123.90000000002</v>
      </c>
      <c r="H76" s="31"/>
      <c r="I76" s="31">
        <f t="shared" si="31"/>
        <v>153123.90000000002</v>
      </c>
      <c r="J76" s="31"/>
      <c r="K76" s="31">
        <f t="shared" si="31"/>
        <v>153123.90000000002</v>
      </c>
      <c r="L76" s="31"/>
      <c r="M76" s="31">
        <f t="shared" si="31"/>
        <v>153123.90000000002</v>
      </c>
      <c r="N76" s="31">
        <f t="shared" si="31"/>
        <v>26592</v>
      </c>
      <c r="O76" s="31">
        <f t="shared" si="31"/>
        <v>179715.90000000002</v>
      </c>
      <c r="P76" s="31"/>
      <c r="Q76" s="31">
        <f t="shared" si="31"/>
        <v>179715.90000000002</v>
      </c>
      <c r="R76" s="31"/>
      <c r="S76" s="31">
        <f t="shared" si="31"/>
        <v>179715.90000000002</v>
      </c>
      <c r="T76" s="31"/>
      <c r="U76" s="31">
        <f t="shared" si="31"/>
        <v>179715.90000000002</v>
      </c>
      <c r="V76" s="31"/>
      <c r="W76" s="31">
        <f t="shared" si="31"/>
        <v>179715.90000000002</v>
      </c>
      <c r="X76" s="31">
        <f t="shared" si="31"/>
        <v>26592</v>
      </c>
      <c r="Y76" s="70"/>
      <c r="Z76" s="12"/>
    </row>
    <row r="77" spans="1:26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21"/>
        <v>38733.300000000003</v>
      </c>
      <c r="F77" s="54"/>
      <c r="G77" s="55">
        <f t="shared" si="22"/>
        <v>38733.300000000003</v>
      </c>
      <c r="H77" s="54"/>
      <c r="I77" s="55">
        <f t="shared" si="23"/>
        <v>38733.300000000003</v>
      </c>
      <c r="J77" s="54"/>
      <c r="K77" s="55">
        <f t="shared" si="24"/>
        <v>38733.300000000003</v>
      </c>
      <c r="L77" s="54"/>
      <c r="M77" s="55">
        <f t="shared" si="25"/>
        <v>38733.300000000003</v>
      </c>
      <c r="N77" s="54">
        <v>16592</v>
      </c>
      <c r="O77" s="56">
        <f t="shared" si="26"/>
        <v>55325.3</v>
      </c>
      <c r="P77" s="54"/>
      <c r="Q77" s="55">
        <f t="shared" si="27"/>
        <v>55325.3</v>
      </c>
      <c r="R77" s="54"/>
      <c r="S77" s="55">
        <f t="shared" si="28"/>
        <v>55325.3</v>
      </c>
      <c r="T77" s="54"/>
      <c r="U77" s="55">
        <f t="shared" si="29"/>
        <v>55325.3</v>
      </c>
      <c r="V77" s="54"/>
      <c r="W77" s="56">
        <f t="shared" si="30"/>
        <v>55325.3</v>
      </c>
      <c r="X77" s="19">
        <f>N77</f>
        <v>16592</v>
      </c>
      <c r="Y77" s="71"/>
      <c r="Z77" s="12"/>
    </row>
    <row r="78" spans="1:26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21"/>
        <v>19194.5</v>
      </c>
      <c r="F78" s="54"/>
      <c r="G78" s="55">
        <f t="shared" si="22"/>
        <v>19194.5</v>
      </c>
      <c r="H78" s="54"/>
      <c r="I78" s="55">
        <f t="shared" si="23"/>
        <v>19194.5</v>
      </c>
      <c r="J78" s="54"/>
      <c r="K78" s="55">
        <f t="shared" si="24"/>
        <v>19194.5</v>
      </c>
      <c r="L78" s="54"/>
      <c r="M78" s="55">
        <f t="shared" si="25"/>
        <v>19194.5</v>
      </c>
      <c r="N78" s="54"/>
      <c r="O78" s="56">
        <f t="shared" si="26"/>
        <v>19194.5</v>
      </c>
      <c r="P78" s="54"/>
      <c r="Q78" s="55">
        <f t="shared" si="27"/>
        <v>19194.5</v>
      </c>
      <c r="R78" s="54"/>
      <c r="S78" s="55">
        <f t="shared" si="28"/>
        <v>19194.5</v>
      </c>
      <c r="T78" s="54"/>
      <c r="U78" s="55">
        <f t="shared" si="29"/>
        <v>19194.5</v>
      </c>
      <c r="V78" s="54"/>
      <c r="W78" s="56">
        <f t="shared" si="30"/>
        <v>19194.5</v>
      </c>
      <c r="X78" s="19"/>
      <c r="Y78" s="58"/>
      <c r="Z78" s="12"/>
    </row>
    <row r="79" spans="1:26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21"/>
        <v>95196.1</v>
      </c>
      <c r="F79" s="54"/>
      <c r="G79" s="55">
        <f t="shared" si="22"/>
        <v>95196.1</v>
      </c>
      <c r="H79" s="54"/>
      <c r="I79" s="55">
        <f t="shared" si="23"/>
        <v>95196.1</v>
      </c>
      <c r="J79" s="54"/>
      <c r="K79" s="55">
        <f t="shared" si="24"/>
        <v>95196.1</v>
      </c>
      <c r="L79" s="54"/>
      <c r="M79" s="55">
        <f t="shared" si="25"/>
        <v>95196.1</v>
      </c>
      <c r="N79" s="54">
        <v>10000</v>
      </c>
      <c r="O79" s="56">
        <f t="shared" si="26"/>
        <v>105196.1</v>
      </c>
      <c r="P79" s="54"/>
      <c r="Q79" s="55">
        <f t="shared" si="27"/>
        <v>105196.1</v>
      </c>
      <c r="R79" s="54"/>
      <c r="S79" s="55">
        <f t="shared" si="28"/>
        <v>105196.1</v>
      </c>
      <c r="T79" s="54"/>
      <c r="U79" s="55">
        <f t="shared" si="29"/>
        <v>105196.1</v>
      </c>
      <c r="V79" s="54"/>
      <c r="W79" s="56">
        <f t="shared" si="30"/>
        <v>105196.1</v>
      </c>
      <c r="X79" s="19">
        <f>N79</f>
        <v>10000</v>
      </c>
      <c r="Y79" s="58"/>
      <c r="Z79" s="12"/>
    </row>
    <row r="80" spans="1:26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W80" si="32">SUM(E81)</f>
        <v>1486930.6</v>
      </c>
      <c r="F80" s="31"/>
      <c r="G80" s="31">
        <f t="shared" si="32"/>
        <v>1486930.6</v>
      </c>
      <c r="H80" s="31"/>
      <c r="I80" s="31">
        <f t="shared" si="32"/>
        <v>1486930.6</v>
      </c>
      <c r="J80" s="31"/>
      <c r="K80" s="31">
        <f t="shared" si="32"/>
        <v>1486930.6</v>
      </c>
      <c r="L80" s="31"/>
      <c r="M80" s="31">
        <f t="shared" si="32"/>
        <v>1486930.6</v>
      </c>
      <c r="N80" s="31"/>
      <c r="O80" s="31">
        <f t="shared" si="32"/>
        <v>1486930.6</v>
      </c>
      <c r="P80" s="31"/>
      <c r="Q80" s="31">
        <f t="shared" si="32"/>
        <v>1486930.6</v>
      </c>
      <c r="R80" s="31"/>
      <c r="S80" s="31">
        <f t="shared" si="32"/>
        <v>1486930.6</v>
      </c>
      <c r="T80" s="31"/>
      <c r="U80" s="31">
        <f t="shared" si="32"/>
        <v>1486930.6</v>
      </c>
      <c r="V80" s="31"/>
      <c r="W80" s="31">
        <f t="shared" si="32"/>
        <v>1486930.6</v>
      </c>
      <c r="X80" s="31"/>
      <c r="Y80" s="57"/>
      <c r="Z80" s="12"/>
    </row>
    <row r="81" spans="1:26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21"/>
        <v>1486930.6</v>
      </c>
      <c r="F81" s="54"/>
      <c r="G81" s="55">
        <f t="shared" si="22"/>
        <v>1486930.6</v>
      </c>
      <c r="H81" s="54"/>
      <c r="I81" s="55">
        <f t="shared" si="23"/>
        <v>1486930.6</v>
      </c>
      <c r="J81" s="54"/>
      <c r="K81" s="55">
        <f t="shared" si="24"/>
        <v>1486930.6</v>
      </c>
      <c r="L81" s="54"/>
      <c r="M81" s="55">
        <f t="shared" si="25"/>
        <v>1486930.6</v>
      </c>
      <c r="N81" s="54"/>
      <c r="O81" s="56">
        <f t="shared" si="26"/>
        <v>1486930.6</v>
      </c>
      <c r="P81" s="54"/>
      <c r="Q81" s="55">
        <f t="shared" si="27"/>
        <v>1486930.6</v>
      </c>
      <c r="R81" s="54"/>
      <c r="S81" s="55">
        <f t="shared" si="28"/>
        <v>1486930.6</v>
      </c>
      <c r="T81" s="54"/>
      <c r="U81" s="55">
        <f t="shared" si="29"/>
        <v>1486930.6</v>
      </c>
      <c r="V81" s="54"/>
      <c r="W81" s="56">
        <f t="shared" si="30"/>
        <v>1486930.6</v>
      </c>
      <c r="X81" s="19"/>
      <c r="Y81" s="58"/>
      <c r="Z81" s="12"/>
    </row>
    <row r="82" spans="1:26" s="13" customFormat="1" ht="27" customHeight="1" x14ac:dyDescent="0.2">
      <c r="A82" s="60" t="s">
        <v>224</v>
      </c>
      <c r="B82" s="30" t="s">
        <v>225</v>
      </c>
      <c r="C82" s="31">
        <f t="shared" ref="C82:X82" si="33">SUM(C83:C85)</f>
        <v>6136644.8000000007</v>
      </c>
      <c r="D82" s="31">
        <f t="shared" si="33"/>
        <v>615470.89999999991</v>
      </c>
      <c r="E82" s="31">
        <f t="shared" si="33"/>
        <v>6752115.7000000002</v>
      </c>
      <c r="F82" s="31"/>
      <c r="G82" s="31">
        <f t="shared" si="33"/>
        <v>6752115.7000000002</v>
      </c>
      <c r="H82" s="31">
        <f t="shared" si="33"/>
        <v>59405.899999999907</v>
      </c>
      <c r="I82" s="31">
        <f t="shared" si="33"/>
        <v>6811521.5999999996</v>
      </c>
      <c r="J82" s="31">
        <f t="shared" si="33"/>
        <v>559323.10000000009</v>
      </c>
      <c r="K82" s="31">
        <f t="shared" si="33"/>
        <v>7370844.7000000002</v>
      </c>
      <c r="L82" s="31">
        <f t="shared" si="33"/>
        <v>44000</v>
      </c>
      <c r="M82" s="31">
        <f t="shared" si="33"/>
        <v>7414844.7000000002</v>
      </c>
      <c r="N82" s="31">
        <f t="shared" si="33"/>
        <v>57403.399999999907</v>
      </c>
      <c r="O82" s="31">
        <f t="shared" si="33"/>
        <v>7472248.0999999996</v>
      </c>
      <c r="P82" s="31">
        <f t="shared" si="33"/>
        <v>43520.600000000093</v>
      </c>
      <c r="Q82" s="31">
        <f t="shared" si="33"/>
        <v>7515768.7000000002</v>
      </c>
      <c r="R82" s="31"/>
      <c r="S82" s="31">
        <f t="shared" si="33"/>
        <v>7515768.7000000002</v>
      </c>
      <c r="T82" s="31">
        <f t="shared" si="33"/>
        <v>252747</v>
      </c>
      <c r="U82" s="31">
        <f t="shared" si="33"/>
        <v>7768515.7000000002</v>
      </c>
      <c r="V82" s="31">
        <f t="shared" si="33"/>
        <v>323200</v>
      </c>
      <c r="W82" s="31">
        <f t="shared" si="33"/>
        <v>8091715.7000000002</v>
      </c>
      <c r="X82" s="31">
        <f t="shared" si="33"/>
        <v>1955070.9</v>
      </c>
      <c r="Y82" s="70"/>
      <c r="Z82" s="12"/>
    </row>
    <row r="83" spans="1:26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21"/>
        <v>4244707</v>
      </c>
      <c r="F83" s="54"/>
      <c r="G83" s="55">
        <f t="shared" si="22"/>
        <v>4244707</v>
      </c>
      <c r="H83" s="54"/>
      <c r="I83" s="55">
        <f t="shared" si="23"/>
        <v>4244707</v>
      </c>
      <c r="J83" s="54"/>
      <c r="K83" s="55">
        <f t="shared" si="24"/>
        <v>4244707</v>
      </c>
      <c r="L83" s="54"/>
      <c r="M83" s="55">
        <f t="shared" si="25"/>
        <v>4244707</v>
      </c>
      <c r="N83" s="54"/>
      <c r="O83" s="56">
        <f t="shared" si="26"/>
        <v>4244707</v>
      </c>
      <c r="P83" s="54"/>
      <c r="Q83" s="55">
        <f t="shared" si="27"/>
        <v>4244707</v>
      </c>
      <c r="R83" s="54"/>
      <c r="S83" s="55">
        <f t="shared" si="28"/>
        <v>4244707</v>
      </c>
      <c r="T83" s="54"/>
      <c r="U83" s="55">
        <f t="shared" si="29"/>
        <v>4244707</v>
      </c>
      <c r="V83" s="54"/>
      <c r="W83" s="56">
        <f t="shared" si="30"/>
        <v>4244707</v>
      </c>
      <c r="X83" s="19">
        <f>D83</f>
        <v>-17056.700000000186</v>
      </c>
      <c r="Y83" s="71"/>
      <c r="Z83" s="12"/>
    </row>
    <row r="84" spans="1:26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21"/>
        <v>260954.7</v>
      </c>
      <c r="F84" s="54"/>
      <c r="G84" s="55">
        <f t="shared" si="22"/>
        <v>260954.7</v>
      </c>
      <c r="H84" s="54"/>
      <c r="I84" s="55">
        <f t="shared" si="23"/>
        <v>260954.7</v>
      </c>
      <c r="J84" s="54"/>
      <c r="K84" s="55">
        <f t="shared" si="24"/>
        <v>260954.7</v>
      </c>
      <c r="L84" s="54"/>
      <c r="M84" s="55">
        <f t="shared" si="25"/>
        <v>260954.7</v>
      </c>
      <c r="N84" s="54"/>
      <c r="O84" s="56">
        <f t="shared" si="26"/>
        <v>260954.7</v>
      </c>
      <c r="P84" s="54"/>
      <c r="Q84" s="55">
        <f t="shared" si="27"/>
        <v>260954.7</v>
      </c>
      <c r="R84" s="54"/>
      <c r="S84" s="55">
        <f t="shared" si="28"/>
        <v>260954.7</v>
      </c>
      <c r="T84" s="54"/>
      <c r="U84" s="55">
        <f t="shared" si="29"/>
        <v>260954.7</v>
      </c>
      <c r="V84" s="54"/>
      <c r="W84" s="56">
        <f t="shared" si="30"/>
        <v>260954.7</v>
      </c>
      <c r="X84" s="19">
        <f>D84</f>
        <v>54177.800000000017</v>
      </c>
      <c r="Y84" s="58"/>
      <c r="Z84" s="12"/>
    </row>
    <row r="85" spans="1:26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21"/>
        <v>2246454</v>
      </c>
      <c r="F85" s="54"/>
      <c r="G85" s="55">
        <f t="shared" si="22"/>
        <v>2246454</v>
      </c>
      <c r="H85" s="54">
        <v>59405.899999999907</v>
      </c>
      <c r="I85" s="55">
        <f t="shared" si="23"/>
        <v>2305859.9</v>
      </c>
      <c r="J85" s="54">
        <v>559323.10000000009</v>
      </c>
      <c r="K85" s="55">
        <f t="shared" si="24"/>
        <v>2865183</v>
      </c>
      <c r="L85" s="54">
        <v>44000</v>
      </c>
      <c r="M85" s="55">
        <f t="shared" si="25"/>
        <v>2909183</v>
      </c>
      <c r="N85" s="54">
        <v>57403.399999999907</v>
      </c>
      <c r="O85" s="56">
        <f t="shared" si="26"/>
        <v>2966586.4</v>
      </c>
      <c r="P85" s="54">
        <v>43520.600000000093</v>
      </c>
      <c r="Q85" s="55">
        <f t="shared" si="27"/>
        <v>3010107</v>
      </c>
      <c r="R85" s="54"/>
      <c r="S85" s="55">
        <f t="shared" si="28"/>
        <v>3010107</v>
      </c>
      <c r="T85" s="54">
        <v>252747</v>
      </c>
      <c r="U85" s="55">
        <f t="shared" si="29"/>
        <v>3262854</v>
      </c>
      <c r="V85" s="54">
        <v>323200</v>
      </c>
      <c r="W85" s="56">
        <f t="shared" si="30"/>
        <v>3586054</v>
      </c>
      <c r="X85" s="19">
        <f>D85+H85+J85+L85+N85+P85+T85+V85</f>
        <v>1917949.8</v>
      </c>
      <c r="Y85" s="58"/>
      <c r="Z85" s="12"/>
    </row>
    <row r="86" spans="1:26" s="13" customFormat="1" ht="15.75" customHeight="1" thickBot="1" x14ac:dyDescent="0.3">
      <c r="A86" s="98" t="s">
        <v>232</v>
      </c>
      <c r="B86" s="99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V86" si="34">SUM(E7+E17+E20+E25+E36+E41+E46+E54+E57+E65+E71+E76+E80+E82)</f>
        <v>147898977.89999998</v>
      </c>
      <c r="F86" s="38">
        <f t="shared" si="34"/>
        <v>2075304.9999999981</v>
      </c>
      <c r="G86" s="38">
        <f t="shared" si="34"/>
        <v>149974282.89999998</v>
      </c>
      <c r="H86" s="38">
        <f t="shared" si="34"/>
        <v>1462581.000000003</v>
      </c>
      <c r="I86" s="38">
        <f t="shared" si="34"/>
        <v>151436863.90000001</v>
      </c>
      <c r="J86" s="38">
        <f t="shared" si="34"/>
        <v>1846923.5999999982</v>
      </c>
      <c r="K86" s="38">
        <f t="shared" si="34"/>
        <v>153283787.49999997</v>
      </c>
      <c r="L86" s="38">
        <f t="shared" si="34"/>
        <v>600700</v>
      </c>
      <c r="M86" s="38">
        <f t="shared" si="34"/>
        <v>153884487.49999997</v>
      </c>
      <c r="N86" s="38">
        <f t="shared" si="34"/>
        <v>4413737.8000000026</v>
      </c>
      <c r="O86" s="38">
        <f t="shared" si="34"/>
        <v>158298225.30000001</v>
      </c>
      <c r="P86" s="38">
        <f t="shared" si="34"/>
        <v>7311180.1999999955</v>
      </c>
      <c r="Q86" s="38">
        <f t="shared" si="34"/>
        <v>165609405.49999994</v>
      </c>
      <c r="R86" s="38">
        <f t="shared" si="34"/>
        <v>6780743.2000000011</v>
      </c>
      <c r="S86" s="38">
        <f t="shared" si="34"/>
        <v>172390148.69999999</v>
      </c>
      <c r="T86" s="38">
        <f t="shared" si="34"/>
        <v>1175283.700000002</v>
      </c>
      <c r="U86" s="38">
        <f t="shared" si="34"/>
        <v>173565432.39999995</v>
      </c>
      <c r="V86" s="38">
        <f t="shared" si="34"/>
        <v>3838041.3000000021</v>
      </c>
      <c r="W86" s="38">
        <f>SUM(W7+W17+W20+W25+W36+W41+W46+W54+W57+W65+W71+W76+W80+W82)+0.2</f>
        <v>177403474.09999996</v>
      </c>
      <c r="X86" s="38">
        <f>SUM(X7+X17+X20+X25+X36+X41+X46+X54+X57+X65+X71+X76+X80+X82)+0.2</f>
        <v>43092478.70000001</v>
      </c>
      <c r="Y86" s="57"/>
      <c r="Z86" s="12"/>
    </row>
    <row r="87" spans="1:26" x14ac:dyDescent="0.2">
      <c r="W87" s="33"/>
    </row>
    <row r="88" spans="1:26" x14ac:dyDescent="0.2">
      <c r="W88" s="33"/>
    </row>
    <row r="89" spans="1:26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33"/>
      <c r="X89" s="33"/>
      <c r="Z89" s="33"/>
    </row>
    <row r="90" spans="1:26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33"/>
      <c r="Y90" s="66"/>
    </row>
    <row r="91" spans="1:26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33"/>
    </row>
    <row r="92" spans="1:26" x14ac:dyDescent="0.2">
      <c r="W92" s="33"/>
    </row>
    <row r="93" spans="1:26" x14ac:dyDescent="0.2">
      <c r="W93" s="33"/>
      <c r="X93" s="33"/>
    </row>
    <row r="94" spans="1:26" x14ac:dyDescent="0.2">
      <c r="W94" s="33"/>
      <c r="X94" s="33"/>
    </row>
    <row r="95" spans="1:26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33"/>
    </row>
    <row r="96" spans="1:26" x14ac:dyDescent="0.2">
      <c r="W96" s="33"/>
    </row>
  </sheetData>
  <mergeCells count="17"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D3:V3"/>
    <mergeCell ref="T4:U4"/>
    <mergeCell ref="R4:S4"/>
    <mergeCell ref="P4:Q4"/>
    <mergeCell ref="A86:B86"/>
  </mergeCells>
  <printOptions horizontalCentered="1"/>
  <pageMargins left="0.19685039370078741" right="0.19685039370078741" top="0.19685039370078741" bottom="0.19685039370078741" header="0" footer="0"/>
  <pageSetup paperSize="9" scale="41" fitToHeight="0" orientation="landscape" r:id="rId1"/>
  <rowBreaks count="1" manualBreakCount="1">
    <brk id="6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2023-08-25T09:03:08Z</cp:lastPrinted>
  <dcterms:created xsi:type="dcterms:W3CDTF">2021-01-28T12:39:41Z</dcterms:created>
  <dcterms:modified xsi:type="dcterms:W3CDTF">2023-08-25T09:03:12Z</dcterms:modified>
</cp:coreProperties>
</file>