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с фед.2" sheetId="1" r:id="rId1"/>
  </sheets>
  <calcPr calcId="145621"/>
</workbook>
</file>

<file path=xl/calcChain.xml><?xml version="1.0" encoding="utf-8"?>
<calcChain xmlns="http://schemas.openxmlformats.org/spreadsheetml/2006/main">
  <c r="C59" i="1" l="1"/>
  <c r="B59" i="1"/>
  <c r="D57" i="1"/>
  <c r="D56" i="1"/>
  <c r="D55" i="1"/>
  <c r="D54" i="1"/>
  <c r="D53" i="1"/>
  <c r="C47" i="1"/>
  <c r="B47" i="1"/>
  <c r="C46" i="1"/>
  <c r="B46" i="1"/>
  <c r="C45" i="1"/>
  <c r="B45" i="1"/>
  <c r="C44" i="1"/>
  <c r="C48" i="1" s="1"/>
  <c r="B44" i="1"/>
  <c r="B48" i="1" s="1"/>
  <c r="C41" i="1"/>
  <c r="D41" i="1" s="1"/>
  <c r="B41" i="1"/>
  <c r="D40" i="1"/>
  <c r="D39" i="1"/>
  <c r="D38" i="1"/>
  <c r="D37" i="1"/>
  <c r="D36" i="1"/>
  <c r="D35" i="1"/>
  <c r="G34" i="1"/>
  <c r="F34" i="1"/>
  <c r="D34" i="1"/>
  <c r="D31" i="1"/>
  <c r="C30" i="1"/>
  <c r="D30" i="1" s="1"/>
  <c r="B30" i="1"/>
  <c r="G29" i="1"/>
  <c r="F29" i="1"/>
  <c r="C29" i="1"/>
  <c r="D29" i="1" s="1"/>
  <c r="B29" i="1"/>
  <c r="G28" i="1"/>
  <c r="F28" i="1"/>
  <c r="B28" i="1" s="1"/>
  <c r="C28" i="1"/>
  <c r="G27" i="1"/>
  <c r="C27" i="1" s="1"/>
  <c r="F27" i="1"/>
  <c r="B27" i="1" s="1"/>
  <c r="G26" i="1"/>
  <c r="C26" i="1"/>
  <c r="B26" i="1"/>
  <c r="G25" i="1"/>
  <c r="F25" i="1"/>
  <c r="B25" i="1" s="1"/>
  <c r="D25" i="1" s="1"/>
  <c r="C25" i="1"/>
  <c r="C24" i="1"/>
  <c r="D24" i="1" s="1"/>
  <c r="B24" i="1"/>
  <c r="G23" i="1"/>
  <c r="F23" i="1"/>
  <c r="B23" i="1" s="1"/>
  <c r="D23" i="1" s="1"/>
  <c r="C23" i="1"/>
  <c r="G22" i="1"/>
  <c r="C22" i="1" s="1"/>
  <c r="D22" i="1" s="1"/>
  <c r="F22" i="1"/>
  <c r="B22" i="1" s="1"/>
  <c r="G21" i="1"/>
  <c r="C21" i="1" s="1"/>
  <c r="D21" i="1" s="1"/>
  <c r="F21" i="1"/>
  <c r="B21" i="1"/>
  <c r="G20" i="1"/>
  <c r="F20" i="1"/>
  <c r="C20" i="1"/>
  <c r="D20" i="1" s="1"/>
  <c r="B20" i="1"/>
  <c r="G19" i="1"/>
  <c r="F19" i="1"/>
  <c r="B19" i="1" s="1"/>
  <c r="D19" i="1" s="1"/>
  <c r="C19" i="1"/>
  <c r="G18" i="1"/>
  <c r="C18" i="1" s="1"/>
  <c r="F18" i="1"/>
  <c r="B18" i="1" s="1"/>
  <c r="G17" i="1"/>
  <c r="C17" i="1" s="1"/>
  <c r="D17" i="1" s="1"/>
  <c r="F17" i="1"/>
  <c r="B17" i="1"/>
  <c r="C16" i="1"/>
  <c r="B16" i="1"/>
  <c r="D16" i="1" s="1"/>
  <c r="G15" i="1"/>
  <c r="C15" i="1" s="1"/>
  <c r="F15" i="1"/>
  <c r="B15" i="1"/>
  <c r="G14" i="1"/>
  <c r="F14" i="1"/>
  <c r="C14" i="1"/>
  <c r="D14" i="1" s="1"/>
  <c r="B14" i="1"/>
  <c r="G13" i="1"/>
  <c r="F13" i="1"/>
  <c r="B13" i="1" s="1"/>
  <c r="C13" i="1"/>
  <c r="B12" i="1" l="1"/>
  <c r="B32" i="1" s="1"/>
  <c r="B42" i="1" s="1"/>
  <c r="D13" i="1"/>
  <c r="C12" i="1"/>
  <c r="D15" i="1"/>
  <c r="D27" i="1"/>
  <c r="D18" i="1"/>
  <c r="D28" i="1"/>
  <c r="D12" i="1" l="1"/>
  <c r="C32" i="1"/>
  <c r="D32" i="1" l="1"/>
  <c r="C42" i="1"/>
</calcChain>
</file>

<file path=xl/sharedStrings.xml><?xml version="1.0" encoding="utf-8"?>
<sst xmlns="http://schemas.openxmlformats.org/spreadsheetml/2006/main" count="53" uniqueCount="49">
  <si>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</si>
  <si>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</si>
  <si>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</si>
  <si>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</si>
  <si>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</si>
  <si>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</si>
  <si>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</si>
  <si>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</si>
  <si>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</si>
  <si>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</si>
  <si>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</si>
  <si>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</si>
  <si>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</si>
  <si>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</si>
  <si>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</si>
  <si>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</si>
  <si>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</si>
  <si>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</si>
  <si>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</si>
  <si>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</si>
  <si>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</si>
  <si>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</si>
  <si>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</si>
  <si>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</si>
  <si>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</si>
  <si>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 xml:space="preserve">          Всего:</t>
  </si>
  <si>
    <t>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</si>
  <si>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</si>
  <si>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</si>
  <si>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</si>
  <si>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Резервные фонды</t>
  </si>
  <si>
    <t>Другие общегосударственные вопросы</t>
  </si>
  <si>
    <t>Обслуживание государственного и муниципального долга</t>
  </si>
  <si>
    <t>Межбюджетные трансферты общего характера бюджетам субъектам Российской Федерации и муниципальных образований</t>
  </si>
  <si>
    <t>Результат исполнения бюджета (дефицит "--", профицит "+")</t>
  </si>
  <si>
    <t>Источники финансирования дефицита бюджетов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</si>
  <si>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</si>
  <si>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</si>
  <si>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</si>
  <si>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по расчетам</t>
  </si>
  <si>
    <t>Общегосударственные вопросы</t>
  </si>
  <si>
    <t>Национальная оборона</t>
  </si>
  <si>
    <t>Образование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</si>
  <si>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</si>
  <si>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</si>
  <si>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Социальная политика</t>
  </si>
  <si>
    <t>Сведения об использовании министерством финансов Саратовской области бюджетных средств по состоянию на 1 июля  2023 года</t>
  </si>
  <si>
    <t>Кассовое исполнение
 по состоянию на 1 июля 2023 года</t>
  </si>
  <si>
    <t>Бюджетные назначения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</si>
</sst>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distributed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justify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horizontal="left" vertical="justify" wrapText="1" indent="3"/>
    </xf>
    <xf numFmtId="164" fontId="2" fillId="0" borderId="1" xfId="0" applyNumberFormat="1" applyFont="1" applyBorder="1"/>
    <xf numFmtId="164" fontId="2" fillId="0" borderId="2" xfId="0" applyNumberFormat="1" applyFont="1" applyBorder="1"/>
    <xf numFmtId="0" fontId="4" fillId="0" borderId="1" xfId="0" applyFont="1" applyBorder="1" applyAlignment="1">
      <alignment horizontal="left" vertical="top" wrapText="1" indent="3"/>
    </xf>
    <xf numFmtId="0" fontId="5" fillId="0" borderId="0" xfId="0" applyFont="1"/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/>
    <xf numFmtId="164" fontId="2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view="pageBreakPreview" topLeftCell="A4" zoomScaleNormal="100" zoomScaleSheetLayoutView="100" workbookViewId="0">
      <selection activeCell="K56" sqref="K56"/>
    </sheetView>
  </sheetViews>
  <sheetFormatPr defaultRowHeight="11.25" customHeight="1" x14ac:dyDescent="0.2"/>
  <cols>
    <col min="1" max="1" width="63.1640625" style="1" customWidth="1"/>
    <col min="2" max="2" width="18.1640625" style="1" customWidth="1"/>
    <col min="3" max="3" width="22.83203125" style="1" customWidth="1"/>
    <col min="4" max="4" width="15.83203125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7" ht="12.75" hidden="1" customHeight="1" x14ac:dyDescent="0.2">
      <c r="C1" s="2" t="s">
        <v>0</v>
      </c>
      <c r="D1" s="2"/>
    </row>
    <row r="2" spans="1:7" ht="11.25" hidden="1" customHeight="1" x14ac:dyDescent="0.2">
      <c r="C2" s="2"/>
      <c r="D2" s="2"/>
    </row>
    <row r="3" spans="1:7" ht="18.75" hidden="1" customHeight="1" x14ac:dyDescent="0.2">
      <c r="C3" s="2"/>
      <c r="D3" s="2"/>
    </row>
    <row r="4" spans="1:7" ht="45.75" customHeight="1" x14ac:dyDescent="0.2">
      <c r="A4" s="3"/>
      <c r="B4" s="3"/>
      <c r="C4" s="3"/>
      <c r="D4" s="3"/>
    </row>
    <row r="5" spans="1:7" s="3" customFormat="1" x14ac:dyDescent="0.2">
      <c r="A5" s="4" t="s">
        <v>46</v>
      </c>
      <c r="B5" s="4"/>
      <c r="C5" s="4"/>
      <c r="D5" s="4"/>
    </row>
    <row r="6" spans="1:7" s="3" customFormat="1" x14ac:dyDescent="0.2">
      <c r="A6" s="4"/>
      <c r="B6" s="4"/>
      <c r="C6" s="4"/>
      <c r="D6" s="4"/>
    </row>
    <row r="7" spans="1:7" s="3" customFormat="1" x14ac:dyDescent="0.2">
      <c r="A7" s="4"/>
      <c r="B7" s="4"/>
      <c r="C7" s="4"/>
      <c r="D7" s="4"/>
    </row>
    <row r="8" spans="1:7" s="3" customFormat="1" ht="15.75" x14ac:dyDescent="0.25">
      <c r="A8" s="5"/>
      <c r="B8" s="5"/>
      <c r="C8" s="5"/>
      <c r="D8" s="6" t="s">
        <v>1</v>
      </c>
    </row>
    <row r="9" spans="1:7" s="8" customFormat="1" ht="90.75" customHeight="1" x14ac:dyDescent="0.2">
      <c r="A9" s="7" t="s">
        <v>2</v>
      </c>
      <c r="B9" s="7" t="s">
        <v>48</v>
      </c>
      <c r="C9" s="7" t="s">
        <v>47</v>
      </c>
      <c r="D9" s="7" t="s">
        <v>3</v>
      </c>
    </row>
    <row r="10" spans="1:7" s="8" customFormat="1" ht="12" customHeight="1" x14ac:dyDescent="0.2">
      <c r="A10" s="7">
        <v>1</v>
      </c>
      <c r="B10" s="7">
        <v>2</v>
      </c>
      <c r="C10" s="7">
        <v>3</v>
      </c>
      <c r="D10" s="7">
        <v>4</v>
      </c>
    </row>
    <row r="11" spans="1:7" s="8" customFormat="1" ht="12" hidden="1" customHeight="1" x14ac:dyDescent="0.2">
      <c r="A11" s="9" t="s">
        <v>4</v>
      </c>
      <c r="B11" s="9"/>
      <c r="C11" s="9"/>
      <c r="D11" s="9"/>
    </row>
    <row r="12" spans="1:7" s="3" customFormat="1" ht="15.75" hidden="1" x14ac:dyDescent="0.25">
      <c r="A12" s="10" t="s">
        <v>5</v>
      </c>
      <c r="B12" s="11">
        <f>SUM(B13:B28)</f>
        <v>15240085.139969999</v>
      </c>
      <c r="C12" s="11">
        <f>SUM(C13:C28)</f>
        <v>3257505.2091999883</v>
      </c>
      <c r="D12" s="11">
        <f t="shared" ref="D12:D57" si="0">C12/B12*100</f>
        <v>21.374586685585935</v>
      </c>
    </row>
    <row r="13" spans="1:7" s="3" customFormat="1" ht="15.75" hidden="1" x14ac:dyDescent="0.25">
      <c r="A13" s="12" t="s">
        <v>6</v>
      </c>
      <c r="B13" s="11">
        <f t="shared" ref="B13:B28" si="1">F13/1000</f>
        <v>10460785.1</v>
      </c>
      <c r="C13" s="11">
        <f t="shared" ref="C13:C28" si="2">G13/1000</f>
        <v>2197326.5315999901</v>
      </c>
      <c r="D13" s="11">
        <f t="shared" si="0"/>
        <v>21.005369201208332</v>
      </c>
      <c r="F13" s="13">
        <f>10460785100</f>
        <v>10460785100</v>
      </c>
      <c r="G13" s="14">
        <f>2197326531.59999</f>
        <v>2197326531.5999899</v>
      </c>
    </row>
    <row r="14" spans="1:7" s="3" customFormat="1" ht="47.25" hidden="1" x14ac:dyDescent="0.25">
      <c r="A14" s="15" t="s">
        <v>7</v>
      </c>
      <c r="B14" s="11">
        <f t="shared" si="1"/>
        <v>3595697</v>
      </c>
      <c r="C14" s="11">
        <f t="shared" si="2"/>
        <v>863514.7823899989</v>
      </c>
      <c r="D14" s="11">
        <f t="shared" si="0"/>
        <v>24.01522659973849</v>
      </c>
      <c r="F14" s="13">
        <f>3451867000+143830000</f>
        <v>3595697000</v>
      </c>
      <c r="G14" s="14">
        <f>844262797.399999+19251984.9899999</f>
        <v>863514782.38999891</v>
      </c>
    </row>
    <row r="15" spans="1:7" s="3" customFormat="1" ht="15.75" hidden="1" x14ac:dyDescent="0.25">
      <c r="A15" s="15" t="s">
        <v>8</v>
      </c>
      <c r="B15" s="11">
        <f t="shared" si="1"/>
        <v>1069434</v>
      </c>
      <c r="C15" s="11">
        <f t="shared" si="2"/>
        <v>247444.290069999</v>
      </c>
      <c r="D15" s="11">
        <f t="shared" si="0"/>
        <v>23.13787387253435</v>
      </c>
      <c r="F15" s="13">
        <f>1069434000</f>
        <v>1069434000</v>
      </c>
      <c r="G15" s="14">
        <f>247444290.069999</f>
        <v>247444290.06999901</v>
      </c>
    </row>
    <row r="16" spans="1:7" s="3" customFormat="1" ht="15.75" hidden="1" x14ac:dyDescent="0.25">
      <c r="A16" s="15" t="s">
        <v>9</v>
      </c>
      <c r="B16" s="11">
        <f t="shared" si="1"/>
        <v>0</v>
      </c>
      <c r="C16" s="11">
        <f t="shared" si="2"/>
        <v>0</v>
      </c>
      <c r="D16" s="11" t="e">
        <f t="shared" si="0"/>
        <v>#DIV/0!</v>
      </c>
      <c r="F16" s="13"/>
      <c r="G16" s="14"/>
    </row>
    <row r="17" spans="1:7" s="3" customFormat="1" ht="31.5" hidden="1" x14ac:dyDescent="0.25">
      <c r="A17" s="15" t="s">
        <v>10</v>
      </c>
      <c r="B17" s="11">
        <f t="shared" si="1"/>
        <v>42486.6</v>
      </c>
      <c r="C17" s="11">
        <f t="shared" si="2"/>
        <v>12872.57964</v>
      </c>
      <c r="D17" s="11">
        <f t="shared" si="0"/>
        <v>30.297975455790766</v>
      </c>
      <c r="F17" s="13">
        <f>42486600</f>
        <v>42486600</v>
      </c>
      <c r="G17" s="14">
        <f>12872579.64</f>
        <v>12872579.640000001</v>
      </c>
    </row>
    <row r="18" spans="1:7" s="16" customFormat="1" ht="15.75" hidden="1" x14ac:dyDescent="0.25">
      <c r="A18" s="15" t="s">
        <v>11</v>
      </c>
      <c r="B18" s="11">
        <f t="shared" si="1"/>
        <v>258.5</v>
      </c>
      <c r="C18" s="11">
        <f t="shared" si="2"/>
        <v>116.9</v>
      </c>
      <c r="D18" s="11">
        <f t="shared" si="0"/>
        <v>45.222437137330758</v>
      </c>
      <c r="F18" s="13">
        <f>98000+160500</f>
        <v>258500</v>
      </c>
      <c r="G18" s="14">
        <f>64300+52600</f>
        <v>116900</v>
      </c>
    </row>
    <row r="19" spans="1:7" s="3" customFormat="1" ht="47.25" hidden="1" x14ac:dyDescent="0.25">
      <c r="A19" s="15" t="s">
        <v>12</v>
      </c>
      <c r="B19" s="11">
        <f t="shared" si="1"/>
        <v>22804.9</v>
      </c>
      <c r="C19" s="11">
        <f t="shared" si="2"/>
        <v>22681.692749999998</v>
      </c>
      <c r="D19" s="11">
        <f t="shared" si="0"/>
        <v>99.459733434481166</v>
      </c>
      <c r="F19" s="13">
        <f>22804900</f>
        <v>22804900</v>
      </c>
      <c r="G19" s="14">
        <f>22681692.75</f>
        <v>22681692.75</v>
      </c>
    </row>
    <row r="20" spans="1:7" s="3" customFormat="1" ht="47.25" hidden="1" x14ac:dyDescent="0.25">
      <c r="A20" s="15" t="s">
        <v>13</v>
      </c>
      <c r="B20" s="11">
        <f t="shared" si="1"/>
        <v>101083.75605999999</v>
      </c>
      <c r="C20" s="11">
        <f t="shared" si="2"/>
        <v>18648.44613</v>
      </c>
      <c r="D20" s="11">
        <f t="shared" si="0"/>
        <v>18.448509292562196</v>
      </c>
      <c r="F20" s="13">
        <f>5258756.05999999+14000+430000+95381000</f>
        <v>101083756.05999999</v>
      </c>
      <c r="G20" s="14">
        <f>2318.76+62976.5299999999+18583150.84</f>
        <v>18648446.129999999</v>
      </c>
    </row>
    <row r="21" spans="1:7" s="3" customFormat="1" ht="31.5" hidden="1" x14ac:dyDescent="0.25">
      <c r="A21" s="15" t="s">
        <v>14</v>
      </c>
      <c r="B21" s="11">
        <f t="shared" si="1"/>
        <v>71225</v>
      </c>
      <c r="C21" s="11">
        <f t="shared" si="2"/>
        <v>15780.83110999999</v>
      </c>
      <c r="D21" s="11">
        <f t="shared" si="0"/>
        <v>22.156309034749022</v>
      </c>
      <c r="F21" s="13">
        <f>13226200+57998800</f>
        <v>71225000</v>
      </c>
      <c r="G21" s="14">
        <f>2996466.25999999+12784364.85</f>
        <v>15780831.10999999</v>
      </c>
    </row>
    <row r="22" spans="1:7" s="16" customFormat="1" ht="31.5" hidden="1" x14ac:dyDescent="0.25">
      <c r="A22" s="15" t="s">
        <v>15</v>
      </c>
      <c r="B22" s="11">
        <f t="shared" si="1"/>
        <v>-282.35088999999999</v>
      </c>
      <c r="C22" s="11">
        <f t="shared" si="2"/>
        <v>201.58440999999999</v>
      </c>
      <c r="D22" s="11">
        <f t="shared" si="0"/>
        <v>-71.394997196573385</v>
      </c>
      <c r="F22" s="13">
        <f>-282350.89</f>
        <v>-282350.89</v>
      </c>
      <c r="G22" s="14">
        <f>201584.41</f>
        <v>201584.41</v>
      </c>
    </row>
    <row r="23" spans="1:7" s="3" customFormat="1" ht="17.25" hidden="1" customHeight="1" x14ac:dyDescent="0.25">
      <c r="A23" s="15" t="s">
        <v>16</v>
      </c>
      <c r="B23" s="11">
        <f t="shared" si="1"/>
        <v>7390</v>
      </c>
      <c r="C23" s="11">
        <f t="shared" si="2"/>
        <v>4679.9321399999908</v>
      </c>
      <c r="D23" s="11">
        <f t="shared" si="0"/>
        <v>63.327904465493788</v>
      </c>
      <c r="F23" s="13">
        <f>7390000</f>
        <v>7390000</v>
      </c>
      <c r="G23" s="14">
        <f>4679932.13999999</f>
        <v>4679932.1399999904</v>
      </c>
    </row>
    <row r="24" spans="1:7" s="3" customFormat="1" ht="15.75" hidden="1" x14ac:dyDescent="0.25">
      <c r="A24" s="15" t="s">
        <v>17</v>
      </c>
      <c r="B24" s="11">
        <f t="shared" si="1"/>
        <v>0</v>
      </c>
      <c r="C24" s="11">
        <f t="shared" si="2"/>
        <v>0</v>
      </c>
      <c r="D24" s="11" t="e">
        <f t="shared" si="0"/>
        <v>#DIV/0!</v>
      </c>
      <c r="F24" s="13"/>
      <c r="G24" s="14"/>
    </row>
    <row r="25" spans="1:7" s="3" customFormat="1" ht="15.75" hidden="1" x14ac:dyDescent="0.25">
      <c r="A25" s="15" t="s">
        <v>18</v>
      </c>
      <c r="B25" s="11">
        <f t="shared" si="1"/>
        <v>592.70000000000005</v>
      </c>
      <c r="C25" s="11">
        <f t="shared" si="2"/>
        <v>507.94098999999886</v>
      </c>
      <c r="D25" s="11">
        <f t="shared" si="0"/>
        <v>85.699509026488755</v>
      </c>
      <c r="F25" s="13">
        <f>19300+94100+279300+200000</f>
        <v>592700</v>
      </c>
      <c r="G25" s="14">
        <f>19349.4399999999+97100+279391.549999999+112100</f>
        <v>507940.98999999888</v>
      </c>
    </row>
    <row r="26" spans="1:7" s="3" customFormat="1" ht="15.75" hidden="1" x14ac:dyDescent="0.25">
      <c r="A26" s="15" t="s">
        <v>19</v>
      </c>
      <c r="B26" s="11">
        <f t="shared" si="1"/>
        <v>0</v>
      </c>
      <c r="C26" s="11">
        <f t="shared" si="2"/>
        <v>5159.0473899999906</v>
      </c>
      <c r="D26" s="11"/>
      <c r="F26" s="13"/>
      <c r="G26" s="14">
        <f>5159047.38999999</f>
        <v>5159047.3899999904</v>
      </c>
    </row>
    <row r="27" spans="1:7" s="3" customFormat="1" ht="36" hidden="1" customHeight="1" x14ac:dyDescent="0.25">
      <c r="A27" s="15" t="s">
        <v>20</v>
      </c>
      <c r="B27" s="11">
        <f t="shared" si="1"/>
        <v>15348.66899</v>
      </c>
      <c r="C27" s="11">
        <f t="shared" si="2"/>
        <v>15309.384769999999</v>
      </c>
      <c r="D27" s="11">
        <f t="shared" si="0"/>
        <v>99.744054549449231</v>
      </c>
      <c r="F27" s="13">
        <f>15348668.99</f>
        <v>15348668.99</v>
      </c>
      <c r="G27" s="14">
        <f>15309384.77</f>
        <v>15309384.77</v>
      </c>
    </row>
    <row r="28" spans="1:7" s="3" customFormat="1" ht="27" hidden="1" customHeight="1" x14ac:dyDescent="0.25">
      <c r="A28" s="15" t="s">
        <v>21</v>
      </c>
      <c r="B28" s="11">
        <f t="shared" si="1"/>
        <v>-146738.73418999999</v>
      </c>
      <c r="C28" s="11">
        <f t="shared" si="2"/>
        <v>-146738.73418999999</v>
      </c>
      <c r="D28" s="11">
        <f t="shared" si="0"/>
        <v>100</v>
      </c>
      <c r="F28" s="13">
        <f>-146738734.19</f>
        <v>-146738734.19</v>
      </c>
      <c r="G28" s="14">
        <f>-146738734.19</f>
        <v>-146738734.19</v>
      </c>
    </row>
    <row r="29" spans="1:7" s="3" customFormat="1" ht="15.75" hidden="1" x14ac:dyDescent="0.25">
      <c r="A29" s="17" t="s">
        <v>22</v>
      </c>
      <c r="B29" s="11">
        <f>SUM(B30)</f>
        <v>6593892.5</v>
      </c>
      <c r="C29" s="11">
        <f>SUM(C30)</f>
        <v>2188657.15374</v>
      </c>
      <c r="D29" s="11">
        <f t="shared" si="0"/>
        <v>33.192187372481428</v>
      </c>
      <c r="F29" s="13">
        <f>SUM(F30:F31)</f>
        <v>6593892500</v>
      </c>
      <c r="G29" s="13">
        <f>SUM(G30:G31)</f>
        <v>2188657153.7399998</v>
      </c>
    </row>
    <row r="30" spans="1:7" s="3" customFormat="1" ht="47.25" hidden="1" x14ac:dyDescent="0.25">
      <c r="A30" s="15" t="s">
        <v>23</v>
      </c>
      <c r="B30" s="11">
        <f>F30/1000</f>
        <v>6593892.5</v>
      </c>
      <c r="C30" s="11">
        <f>G30/1000</f>
        <v>2188657.15374</v>
      </c>
      <c r="D30" s="11">
        <f t="shared" si="0"/>
        <v>33.192187372481428</v>
      </c>
      <c r="F30" s="13">
        <v>6593892500</v>
      </c>
      <c r="G30" s="14">
        <v>2188657153.7399998</v>
      </c>
    </row>
    <row r="31" spans="1:7" s="3" customFormat="1" ht="47.25" hidden="1" x14ac:dyDescent="0.25">
      <c r="A31" s="15" t="s">
        <v>24</v>
      </c>
      <c r="B31" s="11"/>
      <c r="C31" s="11"/>
      <c r="D31" s="11" t="e">
        <f t="shared" si="0"/>
        <v>#DIV/0!</v>
      </c>
    </row>
    <row r="32" spans="1:7" s="3" customFormat="1" ht="15.75" hidden="1" x14ac:dyDescent="0.25">
      <c r="A32" s="18" t="s">
        <v>25</v>
      </c>
      <c r="B32" s="19">
        <f>B12+B29</f>
        <v>21833977.639969997</v>
      </c>
      <c r="C32" s="19">
        <f>C12+C29</f>
        <v>5446162.3629399883</v>
      </c>
      <c r="D32" s="19">
        <f t="shared" si="0"/>
        <v>24.943519008511139</v>
      </c>
    </row>
    <row r="33" spans="1:7" s="3" customFormat="1" ht="15.75" hidden="1" x14ac:dyDescent="0.2">
      <c r="A33" s="9" t="s">
        <v>26</v>
      </c>
      <c r="B33" s="9"/>
      <c r="C33" s="9"/>
      <c r="D33" s="9"/>
    </row>
    <row r="34" spans="1:7" s="3" customFormat="1" ht="47.25" hidden="1" x14ac:dyDescent="0.25">
      <c r="A34" s="17" t="s">
        <v>27</v>
      </c>
      <c r="B34" s="11">
        <v>129595.1</v>
      </c>
      <c r="C34" s="11">
        <v>49554.3</v>
      </c>
      <c r="D34" s="11">
        <f t="shared" si="0"/>
        <v>38.237788311440788</v>
      </c>
      <c r="F34" s="3">
        <f>74107600+8600000+24300000</f>
        <v>107007600</v>
      </c>
      <c r="G34" s="3">
        <f>13542549.65+1728531.41999999+360000</f>
        <v>15631081.069999991</v>
      </c>
    </row>
    <row r="35" spans="1:7" s="3" customFormat="1" ht="15.75" hidden="1" x14ac:dyDescent="0.25">
      <c r="A35" s="17" t="s">
        <v>28</v>
      </c>
      <c r="B35" s="11">
        <v>38012</v>
      </c>
      <c r="C35" s="11">
        <v>15763.3</v>
      </c>
      <c r="D35" s="11">
        <f t="shared" si="0"/>
        <v>41.469272861201723</v>
      </c>
    </row>
    <row r="36" spans="1:7" s="3" customFormat="1" ht="31.5" hidden="1" x14ac:dyDescent="0.25">
      <c r="A36" s="17" t="s">
        <v>29</v>
      </c>
      <c r="B36" s="11">
        <v>280.60000000000002</v>
      </c>
      <c r="C36" s="11">
        <v>12</v>
      </c>
      <c r="D36" s="11">
        <f t="shared" si="0"/>
        <v>4.2765502494654308</v>
      </c>
    </row>
    <row r="37" spans="1:7" s="3" customFormat="1" ht="12" hidden="1" customHeight="1" x14ac:dyDescent="0.25">
      <c r="A37" s="17" t="s">
        <v>30</v>
      </c>
      <c r="B37" s="11">
        <v>39180</v>
      </c>
      <c r="C37" s="11"/>
      <c r="D37" s="11">
        <f t="shared" si="0"/>
        <v>0</v>
      </c>
      <c r="F37" s="13">
        <v>67065226.93</v>
      </c>
      <c r="G37" s="14"/>
    </row>
    <row r="38" spans="1:7" s="3" customFormat="1" ht="15.75" hidden="1" x14ac:dyDescent="0.25">
      <c r="A38" s="17" t="s">
        <v>31</v>
      </c>
      <c r="B38" s="11">
        <v>150000</v>
      </c>
      <c r="C38" s="11">
        <v>109840.5</v>
      </c>
      <c r="D38" s="11">
        <f t="shared" si="0"/>
        <v>73.227000000000004</v>
      </c>
      <c r="F38" s="13">
        <v>66613800</v>
      </c>
      <c r="G38" s="14">
        <v>49194198.700000003</v>
      </c>
    </row>
    <row r="39" spans="1:7" s="3" customFormat="1" ht="31.5" hidden="1" x14ac:dyDescent="0.25">
      <c r="A39" s="17" t="s">
        <v>32</v>
      </c>
      <c r="B39" s="11">
        <v>2851552.7</v>
      </c>
      <c r="C39" s="11">
        <v>1307110.1000000001</v>
      </c>
      <c r="D39" s="11">
        <f t="shared" si="0"/>
        <v>45.838539122913637</v>
      </c>
      <c r="F39" s="13">
        <v>1913446000</v>
      </c>
      <c r="G39" s="14">
        <v>624061263.82000005</v>
      </c>
    </row>
    <row r="40" spans="1:7" s="3" customFormat="1" ht="25.5" hidden="1" customHeight="1" x14ac:dyDescent="0.25">
      <c r="A40" s="17" t="s">
        <v>33</v>
      </c>
      <c r="B40" s="11">
        <v>2685384.9</v>
      </c>
      <c r="C40" s="11">
        <v>1438740.9</v>
      </c>
      <c r="D40" s="11">
        <f t="shared" si="0"/>
        <v>53.576710735209687</v>
      </c>
      <c r="F40" s="13"/>
      <c r="G40" s="14"/>
    </row>
    <row r="41" spans="1:7" s="3" customFormat="1" ht="15.75" hidden="1" x14ac:dyDescent="0.25">
      <c r="A41" s="18" t="s">
        <v>25</v>
      </c>
      <c r="B41" s="19">
        <f>SUM(B34:B40)</f>
        <v>5894005.3000000007</v>
      </c>
      <c r="C41" s="19">
        <f>SUM(C34:C40)</f>
        <v>2921021.1</v>
      </c>
      <c r="D41" s="11">
        <f t="shared" si="0"/>
        <v>49.559186857195392</v>
      </c>
    </row>
    <row r="42" spans="1:7" s="3" customFormat="1" ht="31.5" hidden="1" x14ac:dyDescent="0.25">
      <c r="A42" s="18" t="s">
        <v>34</v>
      </c>
      <c r="B42" s="19">
        <f>B32-B41</f>
        <v>15939972.339969996</v>
      </c>
      <c r="C42" s="19">
        <f>C32-C41</f>
        <v>2525141.2629399882</v>
      </c>
      <c r="D42" s="19"/>
      <c r="F42" s="20"/>
      <c r="G42" s="20"/>
    </row>
    <row r="43" spans="1:7" s="3" customFormat="1" ht="10.15" hidden="1" customHeight="1" x14ac:dyDescent="0.2">
      <c r="A43" s="9" t="s">
        <v>35</v>
      </c>
      <c r="B43" s="9"/>
      <c r="C43" s="9"/>
      <c r="D43" s="9"/>
    </row>
    <row r="44" spans="1:7" s="3" customFormat="1" ht="31.5" hidden="1" x14ac:dyDescent="0.25">
      <c r="A44" s="17" t="s">
        <v>36</v>
      </c>
      <c r="B44" s="11">
        <f t="shared" ref="B44:C47" si="3">F44/1000</f>
        <v>5068818.3</v>
      </c>
      <c r="C44" s="11">
        <f t="shared" si="3"/>
        <v>4033100</v>
      </c>
      <c r="D44" s="11"/>
      <c r="F44" s="13">
        <v>5068818300</v>
      </c>
      <c r="G44" s="14">
        <v>4033100000</v>
      </c>
    </row>
    <row r="45" spans="1:7" s="3" customFormat="1" ht="25.5" hidden="1" customHeight="1" x14ac:dyDescent="0.25">
      <c r="A45" s="17" t="s">
        <v>37</v>
      </c>
      <c r="B45" s="11">
        <f t="shared" si="3"/>
        <v>-62444.578930000003</v>
      </c>
      <c r="C45" s="11">
        <f t="shared" si="3"/>
        <v>-14659.05624</v>
      </c>
      <c r="D45" s="11"/>
      <c r="F45" s="13">
        <v>-62444578.93</v>
      </c>
      <c r="G45" s="14">
        <v>-14659056.24</v>
      </c>
    </row>
    <row r="46" spans="1:7" s="3" customFormat="1" ht="15.75" hidden="1" customHeight="1" x14ac:dyDescent="0.25">
      <c r="A46" s="17" t="s">
        <v>38</v>
      </c>
      <c r="B46" s="11">
        <f t="shared" si="3"/>
        <v>-298477.72499999998</v>
      </c>
      <c r="C46" s="11">
        <f t="shared" si="3"/>
        <v>-7990.0739999999996</v>
      </c>
      <c r="D46" s="11"/>
      <c r="F46" s="13">
        <v>-298477725</v>
      </c>
      <c r="G46" s="14">
        <v>-7990074</v>
      </c>
    </row>
    <row r="47" spans="1:7" s="3" customFormat="1" ht="15.75" hidden="1" customHeight="1" x14ac:dyDescent="0.25">
      <c r="A47" s="17" t="s">
        <v>39</v>
      </c>
      <c r="B47" s="11">
        <f t="shared" si="3"/>
        <v>0</v>
      </c>
      <c r="C47" s="11">
        <f t="shared" si="3"/>
        <v>-7522796.4141099993</v>
      </c>
      <c r="D47" s="11"/>
      <c r="F47" s="13"/>
      <c r="G47" s="14">
        <v>-7522796414.1099997</v>
      </c>
    </row>
    <row r="48" spans="1:7" s="3" customFormat="1" ht="15.75" hidden="1" x14ac:dyDescent="0.25">
      <c r="A48" s="18" t="s">
        <v>25</v>
      </c>
      <c r="B48" s="19">
        <f>SUM(B44:B47)</f>
        <v>4707895.9960700003</v>
      </c>
      <c r="C48" s="19">
        <f>SUM(C44:C47)</f>
        <v>-3512345.5443499992</v>
      </c>
      <c r="D48" s="19"/>
    </row>
    <row r="49" spans="1:4" s="3" customFormat="1" ht="15.75" hidden="1" x14ac:dyDescent="0.25">
      <c r="A49" s="21"/>
      <c r="B49" s="21"/>
      <c r="C49" s="21"/>
      <c r="D49" s="21"/>
    </row>
    <row r="50" spans="1:4" s="3" customFormat="1" ht="15.75" hidden="1" x14ac:dyDescent="0.25">
      <c r="A50" s="21"/>
      <c r="B50" s="21"/>
      <c r="C50" s="21"/>
      <c r="D50" s="21"/>
    </row>
    <row r="51" spans="1:4" s="3" customFormat="1" ht="15.75" hidden="1" x14ac:dyDescent="0.25">
      <c r="A51" s="21"/>
      <c r="B51" s="21"/>
      <c r="C51" s="21"/>
      <c r="D51" s="21"/>
    </row>
    <row r="52" spans="1:4" s="3" customFormat="1" ht="15.75" x14ac:dyDescent="0.2">
      <c r="A52" s="9" t="s">
        <v>26</v>
      </c>
      <c r="B52" s="9"/>
      <c r="C52" s="9"/>
      <c r="D52" s="9"/>
    </row>
    <row r="53" spans="1:4" s="3" customFormat="1" ht="37.5" customHeight="1" x14ac:dyDescent="0.25">
      <c r="A53" s="22" t="s">
        <v>40</v>
      </c>
      <c r="B53" s="11">
        <v>3718494.9</v>
      </c>
      <c r="C53" s="11">
        <v>90860.7</v>
      </c>
      <c r="D53" s="11">
        <f t="shared" si="0"/>
        <v>2.4434805598361855</v>
      </c>
    </row>
    <row r="54" spans="1:4" s="3" customFormat="1" ht="19.5" customHeight="1" x14ac:dyDescent="0.25">
      <c r="A54" s="22" t="s">
        <v>41</v>
      </c>
      <c r="B54" s="11">
        <v>58268.4</v>
      </c>
      <c r="C54" s="11">
        <v>23520.799999999999</v>
      </c>
      <c r="D54" s="11">
        <f t="shared" si="0"/>
        <v>40.366304892531801</v>
      </c>
    </row>
    <row r="55" spans="1:4" s="3" customFormat="1" ht="15.75" x14ac:dyDescent="0.25">
      <c r="A55" s="22" t="s">
        <v>42</v>
      </c>
      <c r="B55" s="11">
        <v>92.7</v>
      </c>
      <c r="C55" s="11">
        <v>92.1</v>
      </c>
      <c r="D55" s="11">
        <f t="shared" si="0"/>
        <v>99.352750809061476</v>
      </c>
    </row>
    <row r="56" spans="1:4" s="3" customFormat="1" ht="31.5" x14ac:dyDescent="0.25">
      <c r="A56" s="22" t="s">
        <v>43</v>
      </c>
      <c r="B56" s="11">
        <v>1486930.6</v>
      </c>
      <c r="C56" s="11">
        <v>141910.79999999999</v>
      </c>
      <c r="D56" s="11">
        <f t="shared" si="0"/>
        <v>9.5438751479053554</v>
      </c>
    </row>
    <row r="57" spans="1:4" s="3" customFormat="1" ht="47.25" x14ac:dyDescent="0.25">
      <c r="A57" s="22" t="s">
        <v>44</v>
      </c>
      <c r="B57" s="11">
        <v>6549366</v>
      </c>
      <c r="C57" s="11">
        <v>3201232.7</v>
      </c>
      <c r="D57" s="11">
        <f t="shared" si="0"/>
        <v>48.878512820935647</v>
      </c>
    </row>
    <row r="58" spans="1:4" s="3" customFormat="1" ht="15.75" x14ac:dyDescent="0.25">
      <c r="A58" s="22" t="s">
        <v>45</v>
      </c>
      <c r="B58" s="11">
        <v>0</v>
      </c>
      <c r="C58" s="11">
        <v>0</v>
      </c>
      <c r="D58" s="11">
        <v>0</v>
      </c>
    </row>
    <row r="59" spans="1:4" s="3" customFormat="1" ht="15.75" x14ac:dyDescent="0.25">
      <c r="A59" s="18" t="s">
        <v>25</v>
      </c>
      <c r="B59" s="19">
        <f>SUM(B53:B58)</f>
        <v>11813152.6</v>
      </c>
      <c r="C59" s="19">
        <f>SUM(C53:C58)</f>
        <v>3457617.1</v>
      </c>
      <c r="D59" s="19"/>
    </row>
  </sheetData>
  <mergeCells count="6">
    <mergeCell ref="A52:D52"/>
    <mergeCell ref="C1:D3"/>
    <mergeCell ref="A5:D7"/>
    <mergeCell ref="A11:D11"/>
    <mergeCell ref="A33:D33"/>
    <mergeCell ref="A43:D43"/>
  </mergeCells>
  <pageMargins left="0.59055100000000005" right="0.59055100000000005" top="0.39370099999999991" bottom="0.9842519999999999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фед.2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dcterms:created xsi:type="dcterms:W3CDTF">2010-04-26T06:03:00Z</dcterms:created>
  <dcterms:modified xsi:type="dcterms:W3CDTF">2023-07-18T12:51:02Z</dcterms:modified>
  <cp:version>917504</cp:version>
</cp:coreProperties>
</file>