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'!$A$1:$R$43</definedName>
    <definedName name="_xlnm.Print_Area" localSheetId="1">РАСХОДЫ!$A$1:$R$86</definedName>
  </definedNames>
  <calcPr calcId="144525"/>
</workbook>
</file>

<file path=xl/calcChain.xml><?xml version="1.0" encoding="utf-8"?>
<calcChain xmlns="http://schemas.openxmlformats.org/spreadsheetml/2006/main">
  <c r="Q86" i="2" l="1"/>
  <c r="R85" i="2"/>
  <c r="R74" i="2"/>
  <c r="R73" i="2"/>
  <c r="Q65" i="2"/>
  <c r="R66" i="2"/>
  <c r="R70" i="2"/>
  <c r="R69" i="2"/>
  <c r="R68" i="2"/>
  <c r="R67" i="2"/>
  <c r="R64" i="2"/>
  <c r="R60" i="2"/>
  <c r="R59" i="2"/>
  <c r="R58" i="2"/>
  <c r="R55" i="2"/>
  <c r="Q55" i="2"/>
  <c r="Q54" i="2" s="1"/>
  <c r="Q46" i="2"/>
  <c r="R52" i="2"/>
  <c r="R51" i="2"/>
  <c r="R48" i="2"/>
  <c r="R47" i="2"/>
  <c r="R40" i="2"/>
  <c r="R38" i="2"/>
  <c r="R37" i="2"/>
  <c r="Q25" i="2"/>
  <c r="R35" i="2"/>
  <c r="R32" i="2"/>
  <c r="R31" i="2"/>
  <c r="R30" i="2"/>
  <c r="R28" i="2"/>
  <c r="R26" i="2"/>
  <c r="R23" i="2"/>
  <c r="R16" i="2"/>
  <c r="R14" i="2"/>
  <c r="R11" i="2"/>
  <c r="O17" i="2"/>
  <c r="O86" i="2" s="1"/>
  <c r="Q17" i="2"/>
  <c r="O20" i="2"/>
  <c r="P20" i="2"/>
  <c r="Q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Q76" i="2"/>
  <c r="O80" i="2"/>
  <c r="P80" i="2"/>
  <c r="Q80" i="2"/>
  <c r="O82" i="2"/>
  <c r="P82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7" i="2"/>
  <c r="Q48" i="2"/>
  <c r="Q49" i="2"/>
  <c r="Q50" i="2"/>
  <c r="Q51" i="2"/>
  <c r="Q52" i="2"/>
  <c r="Q53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1" i="2" s="1"/>
  <c r="Q75" i="2"/>
  <c r="Q77" i="2"/>
  <c r="Q78" i="2"/>
  <c r="Q79" i="2"/>
  <c r="Q81" i="2"/>
  <c r="Q83" i="2"/>
  <c r="Q84" i="2"/>
  <c r="Q85" i="2"/>
  <c r="Q8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Q7" i="1"/>
  <c r="Q32" i="1"/>
  <c r="Q33" i="1"/>
  <c r="R42" i="1"/>
  <c r="R41" i="1"/>
  <c r="R39" i="1"/>
  <c r="R37" i="1"/>
  <c r="R36" i="1"/>
  <c r="R35" i="1"/>
  <c r="R34" i="1"/>
  <c r="R30" i="1"/>
  <c r="R27" i="1"/>
  <c r="P16" i="1"/>
  <c r="R17" i="1"/>
  <c r="Q11" i="1"/>
  <c r="Q13" i="1"/>
  <c r="R14" i="1"/>
  <c r="P13" i="1"/>
  <c r="P7" i="1" s="1"/>
  <c r="Q35" i="1"/>
  <c r="Q36" i="1"/>
  <c r="Q37" i="1"/>
  <c r="Q39" i="1"/>
  <c r="Q40" i="1"/>
  <c r="Q41" i="1"/>
  <c r="Q42" i="1"/>
  <c r="Q34" i="1"/>
  <c r="Q25" i="1"/>
  <c r="Q26" i="1"/>
  <c r="Q27" i="1"/>
  <c r="Q29" i="1"/>
  <c r="Q30" i="1"/>
  <c r="Q31" i="1"/>
  <c r="Q23" i="1"/>
  <c r="Q22" i="1"/>
  <c r="Q21" i="1"/>
  <c r="Q19" i="1"/>
  <c r="Q17" i="1"/>
  <c r="Q15" i="1"/>
  <c r="Q14" i="1"/>
  <c r="Q12" i="1"/>
  <c r="Q10" i="1"/>
  <c r="Q9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N7" i="1"/>
  <c r="Q57" i="2" l="1"/>
  <c r="Q36" i="2"/>
  <c r="P86" i="2"/>
  <c r="P43" i="1"/>
  <c r="O20" i="1"/>
  <c r="O13" i="1"/>
  <c r="O7" i="1" s="1"/>
  <c r="O43" i="1" s="1"/>
  <c r="R16" i="1"/>
  <c r="N16" i="1"/>
  <c r="N8" i="1"/>
  <c r="R9" i="1"/>
  <c r="M35" i="1"/>
  <c r="M36" i="1"/>
  <c r="M37" i="1"/>
  <c r="M39" i="1"/>
  <c r="M40" i="1"/>
  <c r="M41" i="1"/>
  <c r="M32" i="1" s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R46" i="2"/>
  <c r="R65" i="2"/>
  <c r="R79" i="2"/>
  <c r="R77" i="2"/>
  <c r="N76" i="2"/>
  <c r="R72" i="2"/>
  <c r="R82" i="2"/>
  <c r="M80" i="2"/>
  <c r="R76" i="2"/>
  <c r="R53" i="2"/>
  <c r="R50" i="2"/>
  <c r="R49" i="2"/>
  <c r="R43" i="2"/>
  <c r="R29" i="2"/>
  <c r="N43" i="1" l="1"/>
  <c r="M7" i="1"/>
  <c r="M43" i="1" s="1"/>
  <c r="M7" i="2" l="1"/>
  <c r="N7" i="2"/>
  <c r="M17" i="2"/>
  <c r="M20" i="2"/>
  <c r="N20" i="2"/>
  <c r="R20" i="2"/>
  <c r="L25" i="2"/>
  <c r="M25" i="2"/>
  <c r="N25" i="2"/>
  <c r="M36" i="2"/>
  <c r="N36" i="2"/>
  <c r="R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Q7" i="2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R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Q16" i="1"/>
  <c r="Q20" i="1"/>
  <c r="R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R63" i="2"/>
  <c r="R62" i="2"/>
  <c r="R61" i="2"/>
  <c r="J54" i="2"/>
  <c r="R45" i="2"/>
  <c r="R39" i="2"/>
  <c r="J25" i="2"/>
  <c r="R21" i="2"/>
  <c r="R12" i="2"/>
  <c r="R10" i="2"/>
  <c r="R9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R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R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R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R10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R84" i="2"/>
  <c r="D41" i="2"/>
  <c r="C32" i="1" l="1"/>
  <c r="R83" i="2" l="1"/>
  <c r="R71" i="2"/>
  <c r="D65" i="2"/>
  <c r="R54" i="2"/>
  <c r="C36" i="2"/>
  <c r="D71" i="2"/>
  <c r="D54" i="2"/>
  <c r="D36" i="2"/>
  <c r="D7" i="2"/>
  <c r="R7" i="2"/>
  <c r="D8" i="1"/>
  <c r="D7" i="1" s="1"/>
  <c r="R25" i="2" l="1"/>
  <c r="R86" i="2" s="1"/>
  <c r="D82" i="2"/>
  <c r="D46" i="2"/>
  <c r="D25" i="2"/>
  <c r="R8" i="1" l="1"/>
  <c r="R32" i="1" l="1"/>
  <c r="R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R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Q8" i="1" l="1"/>
  <c r="J33" i="1" l="1"/>
  <c r="J32" i="1" s="1"/>
  <c r="J43" i="1" s="1"/>
  <c r="Q43" i="1" l="1"/>
</calcChain>
</file>

<file path=xl/sharedStrings.xml><?xml version="1.0" encoding="utf-8"?>
<sst xmlns="http://schemas.openxmlformats.org/spreadsheetml/2006/main" count="288" uniqueCount="252">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</sst>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8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left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P4" sqref="P4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4.1640625" style="2" customWidth="1"/>
    <col min="7" max="7" width="16.33203125" style="2" customWidth="1"/>
    <col min="8" max="8" width="15" style="2" customWidth="1"/>
    <col min="9" max="9" width="17.83203125" style="2" customWidth="1"/>
    <col min="10" max="10" width="14.83203125" style="2" customWidth="1"/>
    <col min="11" max="11" width="17.6640625" style="2" customWidth="1"/>
    <col min="12" max="12" width="15.33203125" style="2" customWidth="1"/>
    <col min="13" max="13" width="17.5" style="2" customWidth="1"/>
    <col min="14" max="14" width="15.83203125" style="2" customWidth="1"/>
    <col min="15" max="15" width="17.1640625" style="2" customWidth="1"/>
    <col min="16" max="16" width="16.5" style="2" customWidth="1"/>
    <col min="17" max="17" width="25.5" style="2" customWidth="1"/>
    <col min="18" max="18" width="18.33203125" style="2" customWidth="1"/>
    <col min="19" max="19" width="18" style="2" customWidth="1"/>
    <col min="20" max="20" width="16.5" style="2" customWidth="1"/>
    <col min="21" max="21" width="13.1640625" style="2" customWidth="1"/>
    <col min="22" max="22" width="15.83203125" style="2" bestFit="1" customWidth="1"/>
    <col min="23" max="23" width="16" style="2" bestFit="1" customWidth="1"/>
    <col min="24" max="16384" width="9.33203125" style="2"/>
  </cols>
  <sheetData>
    <row r="1" spans="1:19" ht="20.25" customHeight="1" x14ac:dyDescent="0.2">
      <c r="A1" s="78" t="s">
        <v>237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9" ht="14.25" customHeight="1" thickBot="1" x14ac:dyDescent="0.25">
      <c r="B2" s="3"/>
      <c r="C2" s="3"/>
      <c r="R2" s="4" t="s">
        <v>0</v>
      </c>
    </row>
    <row r="3" spans="1:19" ht="61.5" customHeight="1" thickBot="1" x14ac:dyDescent="0.25">
      <c r="A3" s="79" t="s">
        <v>1</v>
      </c>
      <c r="B3" s="79" t="s">
        <v>2</v>
      </c>
      <c r="C3" s="79" t="s">
        <v>238</v>
      </c>
      <c r="D3" s="88" t="s">
        <v>239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  <c r="Q3" s="83" t="s">
        <v>241</v>
      </c>
      <c r="R3" s="79" t="s">
        <v>3</v>
      </c>
    </row>
    <row r="4" spans="1:19" ht="28.5" customHeight="1" thickBot="1" x14ac:dyDescent="0.25">
      <c r="A4" s="80"/>
      <c r="B4" s="80"/>
      <c r="C4" s="80"/>
      <c r="D4" s="86" t="s">
        <v>242</v>
      </c>
      <c r="E4" s="87"/>
      <c r="F4" s="86" t="s">
        <v>243</v>
      </c>
      <c r="G4" s="87"/>
      <c r="H4" s="86" t="s">
        <v>246</v>
      </c>
      <c r="I4" s="87"/>
      <c r="J4" s="86" t="s">
        <v>248</v>
      </c>
      <c r="K4" s="87"/>
      <c r="L4" s="86" t="s">
        <v>249</v>
      </c>
      <c r="M4" s="87"/>
      <c r="N4" s="96" t="s">
        <v>250</v>
      </c>
      <c r="O4" s="97"/>
      <c r="P4" s="68" t="s">
        <v>251</v>
      </c>
      <c r="Q4" s="84"/>
      <c r="R4" s="80"/>
    </row>
    <row r="5" spans="1:19" ht="34.5" customHeight="1" thickBot="1" x14ac:dyDescent="0.25">
      <c r="A5" s="81"/>
      <c r="B5" s="81"/>
      <c r="C5" s="82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3" t="s">
        <v>244</v>
      </c>
      <c r="N5" s="73" t="s">
        <v>4</v>
      </c>
      <c r="O5" s="74" t="s">
        <v>244</v>
      </c>
      <c r="P5" s="74" t="s">
        <v>4</v>
      </c>
      <c r="Q5" s="85"/>
      <c r="R5" s="82"/>
    </row>
    <row r="6" spans="1:19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</row>
    <row r="7" spans="1:19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Q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>SUM(Q8,Q11,Q13,Q16,Q20,Q23,Q24,Q25,Q26,Q27,Q28,Q29,Q30,Q31)+0.1</f>
        <v>95458766.729999989</v>
      </c>
      <c r="R7" s="11">
        <f>SUM(R8,R11,R13,R16,R20,R23,R24,R25,R26,R27,R28,R29,R30,R31)</f>
        <v>5177758.099999994</v>
      </c>
      <c r="S7" s="12"/>
    </row>
    <row r="8" spans="1:19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6">
        <f t="shared" ref="Q8" si="1">Q9+Q10</f>
        <v>62082131.5</v>
      </c>
      <c r="R8" s="19">
        <f>R9+R10</f>
        <v>2794616.599999994</v>
      </c>
      <c r="S8" s="12"/>
    </row>
    <row r="9" spans="1:19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1">
        <f>O9+P9</f>
        <v>29495307</v>
      </c>
      <c r="R9" s="19">
        <f>D9+F9+L9+N9</f>
        <v>1719311.4999999925</v>
      </c>
      <c r="S9" s="24"/>
    </row>
    <row r="10" spans="1:19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1">
        <f>O10+P10</f>
        <v>32586824.5</v>
      </c>
      <c r="R10" s="19">
        <f>F10</f>
        <v>1075305.1000000015</v>
      </c>
      <c r="S10" s="25"/>
    </row>
    <row r="11" spans="1:19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6">
        <f>Q12</f>
        <v>13447785.300000001</v>
      </c>
      <c r="R11" s="19"/>
    </row>
    <row r="12" spans="1:19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1">
        <f>O12+P12</f>
        <v>13447785.300000001</v>
      </c>
      <c r="R12" s="19"/>
    </row>
    <row r="13" spans="1:19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6">
        <f>Q14+Q15</f>
        <v>8488552.3000000007</v>
      </c>
      <c r="R13" s="19">
        <f>R14+R15</f>
        <v>1011549.2999999998</v>
      </c>
    </row>
    <row r="14" spans="1:19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1">
        <f>O14+P14</f>
        <v>8368552.2999999998</v>
      </c>
      <c r="R14" s="19">
        <f>L14+P14</f>
        <v>1011549.2999999998</v>
      </c>
    </row>
    <row r="15" spans="1:19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1">
        <f>O15+P15</f>
        <v>120000</v>
      </c>
      <c r="R15" s="19"/>
    </row>
    <row r="16" spans="1:19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>M17+M18+M19</f>
        <v>8295474</v>
      </c>
      <c r="N16" s="17">
        <f>N17+N18+N19</f>
        <v>210817.90000000037</v>
      </c>
      <c r="O16" s="18">
        <f>O17+O18+O19</f>
        <v>8506291.9000000004</v>
      </c>
      <c r="P16" s="17">
        <f>P17+P18+P19</f>
        <v>1068419.0999999996</v>
      </c>
      <c r="Q16" s="16">
        <f>Q17+Q18+Q19</f>
        <v>9574711</v>
      </c>
      <c r="R16" s="19">
        <f>R17+R18+R19</f>
        <v>1279237</v>
      </c>
    </row>
    <row r="17" spans="1:19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1">
        <f>O17+P17</f>
        <v>9569503</v>
      </c>
      <c r="R17" s="19">
        <f>N17+P17</f>
        <v>1279237</v>
      </c>
    </row>
    <row r="18" spans="1:19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1"/>
      <c r="R18" s="19"/>
    </row>
    <row r="19" spans="1:19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2">C19+D19</f>
        <v>5208</v>
      </c>
      <c r="F19" s="22"/>
      <c r="G19" s="23">
        <f t="shared" ref="G19" si="3">E19+F19</f>
        <v>5208</v>
      </c>
      <c r="H19" s="22"/>
      <c r="I19" s="21">
        <f t="shared" ref="I19" si="4">G19+H19</f>
        <v>5208</v>
      </c>
      <c r="J19" s="22"/>
      <c r="K19" s="23">
        <f t="shared" ref="K19" si="5">I19+J19</f>
        <v>5208</v>
      </c>
      <c r="L19" s="22"/>
      <c r="M19" s="23">
        <f t="shared" ref="M19" si="6">K19+L19</f>
        <v>5208</v>
      </c>
      <c r="N19" s="22"/>
      <c r="O19" s="23">
        <f t="shared" ref="O18:O19" si="7">M19+N19</f>
        <v>5208</v>
      </c>
      <c r="P19" s="22"/>
      <c r="Q19" s="21">
        <f t="shared" ref="Q18:Q19" si="8">O19+P19</f>
        <v>5208</v>
      </c>
      <c r="R19" s="19"/>
    </row>
    <row r="20" spans="1:19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6">
        <f>Q21+Q22</f>
        <v>95841</v>
      </c>
      <c r="R20" s="19"/>
    </row>
    <row r="21" spans="1:19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1">
        <f>O21+P21</f>
        <v>93531</v>
      </c>
      <c r="R21" s="28"/>
    </row>
    <row r="22" spans="1:19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1">
        <f>O22+P22</f>
        <v>2310</v>
      </c>
      <c r="R22" s="28"/>
    </row>
    <row r="23" spans="1:19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6">
        <f>O23+P23</f>
        <v>268741</v>
      </c>
      <c r="R23" s="19"/>
    </row>
    <row r="24" spans="1:19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6"/>
      <c r="R24" s="19"/>
    </row>
    <row r="25" spans="1:19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9">C25+D25</f>
        <v>323748.63</v>
      </c>
      <c r="F25" s="17"/>
      <c r="G25" s="18">
        <f t="shared" ref="G25:G31" si="10">E25+F25</f>
        <v>323748.63</v>
      </c>
      <c r="H25" s="17"/>
      <c r="I25" s="16">
        <f t="shared" ref="I25:I31" si="11">G25+H25</f>
        <v>323748.63</v>
      </c>
      <c r="J25" s="17"/>
      <c r="K25" s="18">
        <f t="shared" ref="K25:K31" si="12">I25+J25</f>
        <v>323748.63</v>
      </c>
      <c r="L25" s="17"/>
      <c r="M25" s="18">
        <f t="shared" ref="M25:M31" si="13">K25+L25</f>
        <v>323748.63</v>
      </c>
      <c r="N25" s="17"/>
      <c r="O25" s="18">
        <f t="shared" ref="O24:O31" si="14">M25+N25</f>
        <v>323748.63</v>
      </c>
      <c r="P25" s="17"/>
      <c r="Q25" s="16">
        <f t="shared" ref="Q24:Q31" si="15">O25+P25</f>
        <v>323748.63</v>
      </c>
      <c r="R25" s="19"/>
      <c r="S25" s="25"/>
    </row>
    <row r="26" spans="1:19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9"/>
        <v>113037.70000000001</v>
      </c>
      <c r="F26" s="17"/>
      <c r="G26" s="18">
        <f t="shared" si="10"/>
        <v>113037.70000000001</v>
      </c>
      <c r="H26" s="17"/>
      <c r="I26" s="16">
        <f t="shared" si="11"/>
        <v>113037.70000000001</v>
      </c>
      <c r="J26" s="17"/>
      <c r="K26" s="18">
        <f t="shared" si="12"/>
        <v>113037.70000000001</v>
      </c>
      <c r="L26" s="17"/>
      <c r="M26" s="18">
        <f t="shared" si="13"/>
        <v>113037.70000000001</v>
      </c>
      <c r="N26" s="17"/>
      <c r="O26" s="18">
        <f t="shared" si="14"/>
        <v>113037.70000000001</v>
      </c>
      <c r="P26" s="17"/>
      <c r="Q26" s="16">
        <f t="shared" si="15"/>
        <v>113037.70000000001</v>
      </c>
      <c r="R26" s="19"/>
      <c r="S26" s="25"/>
    </row>
    <row r="27" spans="1:19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9"/>
        <v>165972.69999999998</v>
      </c>
      <c r="F27" s="17"/>
      <c r="G27" s="18">
        <f t="shared" si="10"/>
        <v>165972.69999999998</v>
      </c>
      <c r="H27" s="17"/>
      <c r="I27" s="16">
        <f t="shared" si="11"/>
        <v>165972.69999999998</v>
      </c>
      <c r="J27" s="17"/>
      <c r="K27" s="18">
        <f t="shared" si="12"/>
        <v>165972.69999999998</v>
      </c>
      <c r="L27" s="17">
        <v>49731.100000000006</v>
      </c>
      <c r="M27" s="18">
        <f t="shared" si="13"/>
        <v>215703.8</v>
      </c>
      <c r="N27" s="17"/>
      <c r="O27" s="18">
        <f t="shared" si="14"/>
        <v>215703.8</v>
      </c>
      <c r="P27" s="17">
        <v>7624.1000000000058</v>
      </c>
      <c r="Q27" s="16">
        <f t="shared" si="15"/>
        <v>223327.9</v>
      </c>
      <c r="R27" s="19">
        <f>L27+P27</f>
        <v>57355.200000000012</v>
      </c>
      <c r="S27" s="25"/>
    </row>
    <row r="28" spans="1:19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6"/>
      <c r="R28" s="19"/>
    </row>
    <row r="29" spans="1:19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9"/>
        <v>16375</v>
      </c>
      <c r="F29" s="17"/>
      <c r="G29" s="18">
        <f t="shared" si="10"/>
        <v>16375</v>
      </c>
      <c r="H29" s="17"/>
      <c r="I29" s="16">
        <f t="shared" si="11"/>
        <v>16375</v>
      </c>
      <c r="J29" s="17"/>
      <c r="K29" s="18">
        <f t="shared" si="12"/>
        <v>16375</v>
      </c>
      <c r="L29" s="17"/>
      <c r="M29" s="18">
        <f t="shared" si="13"/>
        <v>16375</v>
      </c>
      <c r="N29" s="17"/>
      <c r="O29" s="18">
        <f t="shared" si="14"/>
        <v>16375</v>
      </c>
      <c r="P29" s="17"/>
      <c r="Q29" s="16">
        <f t="shared" si="15"/>
        <v>16375</v>
      </c>
      <c r="R29" s="19"/>
    </row>
    <row r="30" spans="1:19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9"/>
        <v>785259.99999999988</v>
      </c>
      <c r="F30" s="17"/>
      <c r="G30" s="18">
        <f t="shared" si="10"/>
        <v>785259.99999999988</v>
      </c>
      <c r="H30" s="17"/>
      <c r="I30" s="16">
        <f t="shared" si="11"/>
        <v>785259.99999999988</v>
      </c>
      <c r="J30" s="17"/>
      <c r="K30" s="18">
        <f t="shared" si="12"/>
        <v>785259.99999999988</v>
      </c>
      <c r="L30" s="17"/>
      <c r="M30" s="18">
        <f t="shared" si="13"/>
        <v>785259.99999999988</v>
      </c>
      <c r="N30" s="17"/>
      <c r="O30" s="18">
        <f t="shared" si="14"/>
        <v>785259.99999999988</v>
      </c>
      <c r="P30" s="17">
        <v>35000</v>
      </c>
      <c r="Q30" s="16">
        <f t="shared" si="15"/>
        <v>820259.99999999988</v>
      </c>
      <c r="R30" s="19">
        <f>P30</f>
        <v>35000</v>
      </c>
      <c r="S30" s="1"/>
    </row>
    <row r="31" spans="1:19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9"/>
        <v>4255.3</v>
      </c>
      <c r="F31" s="17"/>
      <c r="G31" s="18">
        <f t="shared" si="10"/>
        <v>4255.3</v>
      </c>
      <c r="H31" s="17"/>
      <c r="I31" s="16">
        <f t="shared" si="11"/>
        <v>4255.3</v>
      </c>
      <c r="J31" s="17"/>
      <c r="K31" s="18">
        <f t="shared" si="12"/>
        <v>4255.3</v>
      </c>
      <c r="L31" s="17"/>
      <c r="M31" s="18">
        <f t="shared" si="13"/>
        <v>4255.3</v>
      </c>
      <c r="N31" s="17"/>
      <c r="O31" s="18">
        <f t="shared" si="14"/>
        <v>4255.3</v>
      </c>
      <c r="P31" s="17"/>
      <c r="Q31" s="16">
        <f t="shared" si="15"/>
        <v>4255.3</v>
      </c>
      <c r="R31" s="19"/>
    </row>
    <row r="32" spans="1:19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Q32" si="16">D33+D39+D40+D41+D42</f>
        <v>12038062.799999997</v>
      </c>
      <c r="E32" s="31">
        <f t="shared" si="16"/>
        <v>46889192.000000007</v>
      </c>
      <c r="F32" s="31"/>
      <c r="G32" s="31">
        <f t="shared" si="16"/>
        <v>46889192.000000007</v>
      </c>
      <c r="H32" s="31"/>
      <c r="I32" s="31">
        <f t="shared" si="16"/>
        <v>46889192.000000007</v>
      </c>
      <c r="J32" s="31">
        <f t="shared" si="16"/>
        <v>1206828.2000000004</v>
      </c>
      <c r="K32" s="31">
        <f t="shared" si="16"/>
        <v>48096020.199999996</v>
      </c>
      <c r="L32" s="31"/>
      <c r="M32" s="31">
        <f t="shared" si="16"/>
        <v>48096020.199999996</v>
      </c>
      <c r="N32" s="31">
        <f t="shared" si="16"/>
        <v>3295629.0999999996</v>
      </c>
      <c r="O32" s="31">
        <f t="shared" si="16"/>
        <v>51391649.299999997</v>
      </c>
      <c r="P32" s="31">
        <f t="shared" si="16"/>
        <v>1290306.1999999995</v>
      </c>
      <c r="Q32" s="31">
        <f>Q33+Q39+Q40+Q41+Q42-0.1</f>
        <v>52681955.300000004</v>
      </c>
      <c r="R32" s="31">
        <f>R33+R39+R40+R41+R42</f>
        <v>17830826.299999997</v>
      </c>
      <c r="S32" s="12"/>
    </row>
    <row r="33" spans="1:23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P33" si="17">E34+E35+E36+E37</f>
        <v>44217626.900000006</v>
      </c>
      <c r="F33" s="17"/>
      <c r="G33" s="18">
        <f t="shared" si="17"/>
        <v>44217626.900000006</v>
      </c>
      <c r="H33" s="17"/>
      <c r="I33" s="18">
        <f t="shared" si="17"/>
        <v>44217626.900000006</v>
      </c>
      <c r="J33" s="17">
        <f t="shared" si="17"/>
        <v>1146149.4000000004</v>
      </c>
      <c r="K33" s="18">
        <f t="shared" si="17"/>
        <v>45363776.299999997</v>
      </c>
      <c r="L33" s="17"/>
      <c r="M33" s="18">
        <f t="shared" si="17"/>
        <v>45363776.299999997</v>
      </c>
      <c r="N33" s="17">
        <f t="shared" si="17"/>
        <v>2876887.3</v>
      </c>
      <c r="O33" s="18">
        <f t="shared" si="17"/>
        <v>48240663.600000001</v>
      </c>
      <c r="P33" s="17">
        <f t="shared" si="17"/>
        <v>1274889.4999999991</v>
      </c>
      <c r="Q33" s="16">
        <f>Q34+Q35+Q36+Q37+Q38-0.1</f>
        <v>49515553</v>
      </c>
      <c r="R33" s="19">
        <f>R34+R35+R36+R37+R38</f>
        <v>14666624.799999997</v>
      </c>
      <c r="S33" s="1"/>
    </row>
    <row r="34" spans="1:23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6">
        <f>O34+P34</f>
        <v>16528295.1</v>
      </c>
      <c r="R34" s="19">
        <f>D34+J34+P34</f>
        <v>3986423.6999999993</v>
      </c>
      <c r="S34" s="32"/>
      <c r="T34" s="33"/>
      <c r="U34" s="13"/>
      <c r="V34" s="33"/>
    </row>
    <row r="35" spans="1:23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18">C35+D35</f>
        <v>22424089</v>
      </c>
      <c r="F35" s="17"/>
      <c r="G35" s="18">
        <f t="shared" ref="G35:G40" si="19">E35+F35</f>
        <v>22424089</v>
      </c>
      <c r="H35" s="17"/>
      <c r="I35" s="16">
        <f t="shared" ref="I35:I42" si="20">G35+H35</f>
        <v>22424089</v>
      </c>
      <c r="J35" s="17">
        <v>5742.8000000007451</v>
      </c>
      <c r="K35" s="18">
        <f t="shared" ref="K35:K42" si="21">I35+J35</f>
        <v>22429831.800000001</v>
      </c>
      <c r="L35" s="17"/>
      <c r="M35" s="18">
        <f t="shared" ref="M35:M42" si="22">K35+L35</f>
        <v>22429831.800000001</v>
      </c>
      <c r="N35" s="17">
        <v>2322887.1999999993</v>
      </c>
      <c r="O35" s="18">
        <f t="shared" ref="O35:O42" si="23">M35+N35</f>
        <v>24752719</v>
      </c>
      <c r="P35" s="17">
        <v>-66662.300000000745</v>
      </c>
      <c r="Q35" s="16">
        <f t="shared" ref="Q35:Q42" si="24">O35+P35</f>
        <v>24686056.699999999</v>
      </c>
      <c r="R35" s="19">
        <f>D35+J35+N35+P35</f>
        <v>7421918.0999999978</v>
      </c>
      <c r="S35" s="32"/>
      <c r="T35" s="33"/>
      <c r="V35" s="33"/>
    </row>
    <row r="36" spans="1:23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18"/>
        <v>2800567.1</v>
      </c>
      <c r="F36" s="17"/>
      <c r="G36" s="18">
        <f t="shared" si="19"/>
        <v>2800567.1</v>
      </c>
      <c r="H36" s="17"/>
      <c r="I36" s="16">
        <f t="shared" si="20"/>
        <v>2800567.1</v>
      </c>
      <c r="J36" s="17"/>
      <c r="K36" s="18">
        <f t="shared" si="21"/>
        <v>2800567.1</v>
      </c>
      <c r="L36" s="17"/>
      <c r="M36" s="18">
        <f t="shared" si="22"/>
        <v>2800567.1</v>
      </c>
      <c r="N36" s="17"/>
      <c r="O36" s="18">
        <f t="shared" si="23"/>
        <v>2800567.1</v>
      </c>
      <c r="P36" s="17">
        <v>154.5</v>
      </c>
      <c r="Q36" s="16">
        <f t="shared" si="24"/>
        <v>2800721.6</v>
      </c>
      <c r="R36" s="19">
        <f>D36+P36</f>
        <v>200490.5</v>
      </c>
      <c r="S36" s="32"/>
      <c r="T36" s="33"/>
      <c r="V36" s="33"/>
    </row>
    <row r="37" spans="1:23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18"/>
        <v>4324675.7</v>
      </c>
      <c r="F37" s="17"/>
      <c r="G37" s="18">
        <f t="shared" si="19"/>
        <v>4324675.7</v>
      </c>
      <c r="H37" s="17"/>
      <c r="I37" s="16">
        <f t="shared" si="20"/>
        <v>4324675.7</v>
      </c>
      <c r="J37" s="17">
        <v>210406.59999999963</v>
      </c>
      <c r="K37" s="18">
        <f t="shared" si="21"/>
        <v>4535082.3</v>
      </c>
      <c r="L37" s="17"/>
      <c r="M37" s="18">
        <f t="shared" si="22"/>
        <v>4535082.3</v>
      </c>
      <c r="N37" s="17">
        <v>554000.10000000056</v>
      </c>
      <c r="O37" s="18">
        <f t="shared" si="23"/>
        <v>5089082.4000000004</v>
      </c>
      <c r="P37" s="17">
        <v>411397.29999999981</v>
      </c>
      <c r="Q37" s="16">
        <f t="shared" si="24"/>
        <v>5500479.7000000002</v>
      </c>
      <c r="R37" s="19">
        <f>D37+J37+N37+P37</f>
        <v>3057792.5</v>
      </c>
      <c r="S37" s="32"/>
      <c r="T37" s="33"/>
      <c r="V37" s="33"/>
    </row>
    <row r="38" spans="1:23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6"/>
      <c r="R38" s="19"/>
    </row>
    <row r="39" spans="1:23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18"/>
        <v>2669364.2000000002</v>
      </c>
      <c r="F39" s="17"/>
      <c r="G39" s="18">
        <f t="shared" si="19"/>
        <v>2669364.2000000002</v>
      </c>
      <c r="H39" s="17"/>
      <c r="I39" s="16">
        <f t="shared" si="20"/>
        <v>2669364.2000000002</v>
      </c>
      <c r="J39" s="17">
        <v>25498.899999999907</v>
      </c>
      <c r="K39" s="18">
        <f t="shared" si="21"/>
        <v>2694863.1</v>
      </c>
      <c r="L39" s="17"/>
      <c r="M39" s="18">
        <f t="shared" si="22"/>
        <v>2694863.1</v>
      </c>
      <c r="N39" s="17">
        <v>417216.79999999981</v>
      </c>
      <c r="O39" s="18">
        <f t="shared" si="23"/>
        <v>3112079.9</v>
      </c>
      <c r="P39" s="17">
        <v>22186.300000000279</v>
      </c>
      <c r="Q39" s="16">
        <f t="shared" si="24"/>
        <v>3134266.2</v>
      </c>
      <c r="R39" s="19">
        <f>D39+J39+N39+P39</f>
        <v>3134266.2</v>
      </c>
      <c r="U39" s="33"/>
    </row>
    <row r="40" spans="1:23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18"/>
        <v>2200.9</v>
      </c>
      <c r="F40" s="37"/>
      <c r="G40" s="18">
        <f t="shared" si="19"/>
        <v>2200.9</v>
      </c>
      <c r="H40" s="37"/>
      <c r="I40" s="16">
        <f t="shared" si="20"/>
        <v>2200.9</v>
      </c>
      <c r="J40" s="37"/>
      <c r="K40" s="18">
        <f t="shared" si="21"/>
        <v>2200.9</v>
      </c>
      <c r="L40" s="37"/>
      <c r="M40" s="18">
        <f t="shared" si="22"/>
        <v>2200.9</v>
      </c>
      <c r="N40" s="37"/>
      <c r="O40" s="18">
        <f t="shared" si="23"/>
        <v>2200.9</v>
      </c>
      <c r="P40" s="37"/>
      <c r="Q40" s="16">
        <f t="shared" si="24"/>
        <v>2200.9</v>
      </c>
      <c r="R40" s="19"/>
      <c r="U40" s="33"/>
    </row>
    <row r="41" spans="1:23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20"/>
        <v>1.3</v>
      </c>
      <c r="J41" s="37">
        <v>36413.599999999999</v>
      </c>
      <c r="K41" s="18">
        <f t="shared" si="21"/>
        <v>36414.9</v>
      </c>
      <c r="L41" s="37"/>
      <c r="M41" s="18">
        <f t="shared" si="22"/>
        <v>36414.9</v>
      </c>
      <c r="N41" s="37">
        <v>1525</v>
      </c>
      <c r="O41" s="18">
        <f t="shared" si="23"/>
        <v>37939.9</v>
      </c>
      <c r="P41" s="37">
        <v>144.79999999999563</v>
      </c>
      <c r="Q41" s="16">
        <f t="shared" si="24"/>
        <v>38084.699999999997</v>
      </c>
      <c r="R41" s="19">
        <f>H41+J41+N41+P41</f>
        <v>38084.699999999997</v>
      </c>
      <c r="S41" s="24"/>
    </row>
    <row r="42" spans="1:23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20"/>
        <v>-1.3</v>
      </c>
      <c r="J42" s="37">
        <v>-1233.7</v>
      </c>
      <c r="K42" s="18">
        <f t="shared" si="21"/>
        <v>-1235</v>
      </c>
      <c r="L42" s="37"/>
      <c r="M42" s="18">
        <f t="shared" si="22"/>
        <v>-1235</v>
      </c>
      <c r="N42" s="37"/>
      <c r="O42" s="18">
        <f t="shared" si="23"/>
        <v>-1235</v>
      </c>
      <c r="P42" s="37">
        <v>-6914.4</v>
      </c>
      <c r="Q42" s="16">
        <f t="shared" si="24"/>
        <v>-8149.4</v>
      </c>
      <c r="R42" s="19">
        <f>H42+J42+P42</f>
        <v>-8149.4</v>
      </c>
      <c r="S42" s="24"/>
      <c r="T42" s="33"/>
    </row>
    <row r="43" spans="1:23" s="13" customFormat="1" ht="19.5" customHeight="1" thickBot="1" x14ac:dyDescent="0.25">
      <c r="A43" s="76" t="s">
        <v>74</v>
      </c>
      <c r="B43" s="77"/>
      <c r="C43" s="38">
        <f>C7+C32</f>
        <v>125132137.73</v>
      </c>
      <c r="D43" s="38">
        <f t="shared" ref="D43:R43" si="25">D7+D32</f>
        <v>12427405.399999991</v>
      </c>
      <c r="E43" s="38">
        <f t="shared" si="25"/>
        <v>137559543.13</v>
      </c>
      <c r="F43" s="38">
        <f t="shared" si="25"/>
        <v>2075305.1000000015</v>
      </c>
      <c r="G43" s="38">
        <f t="shared" si="25"/>
        <v>139634848.23000002</v>
      </c>
      <c r="H43" s="38"/>
      <c r="I43" s="38">
        <f t="shared" si="25"/>
        <v>139634848.23000002</v>
      </c>
      <c r="J43" s="38">
        <f t="shared" si="25"/>
        <v>1206828.2000000004</v>
      </c>
      <c r="K43" s="38">
        <f t="shared" si="25"/>
        <v>140841676.43000001</v>
      </c>
      <c r="L43" s="38">
        <f t="shared" si="25"/>
        <v>600699.99999999849</v>
      </c>
      <c r="M43" s="38">
        <f t="shared" si="25"/>
        <v>141442376.42999998</v>
      </c>
      <c r="N43" s="38">
        <f t="shared" si="25"/>
        <v>3485447</v>
      </c>
      <c r="O43" s="38">
        <f t="shared" si="25"/>
        <v>144927823.43000001</v>
      </c>
      <c r="P43" s="38">
        <f t="shared" si="25"/>
        <v>3212898.6999999993</v>
      </c>
      <c r="Q43" s="38">
        <f>Q7+Q32</f>
        <v>148140722.03</v>
      </c>
      <c r="R43" s="38">
        <f t="shared" si="25"/>
        <v>23008584.399999991</v>
      </c>
    </row>
    <row r="45" spans="1:23" x14ac:dyDescent="0.2">
      <c r="Q45" s="33"/>
      <c r="S45" s="33"/>
      <c r="W45" s="33"/>
    </row>
    <row r="46" spans="1:23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41"/>
      <c r="R46" s="33"/>
    </row>
    <row r="47" spans="1:23" x14ac:dyDescent="0.2">
      <c r="Q47" s="33"/>
    </row>
    <row r="48" spans="1:23" x14ac:dyDescent="0.2">
      <c r="Q48" s="42"/>
      <c r="R48" s="33"/>
    </row>
    <row r="49" spans="3:18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33"/>
    </row>
    <row r="50" spans="3:18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2"/>
      <c r="R50" s="33"/>
    </row>
    <row r="51" spans="3:18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33"/>
      <c r="R51" s="33"/>
    </row>
    <row r="52" spans="3:18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R52" s="33"/>
    </row>
    <row r="54" spans="3:18" ht="15.75" x14ac:dyDescent="0.25">
      <c r="Q54" s="24"/>
    </row>
  </sheetData>
  <mergeCells count="14">
    <mergeCell ref="A43:B43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1811023622047245" bottom="0.11811023622047245" header="0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S103" sqref="S103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5.6640625" style="49" customWidth="1"/>
    <col min="5" max="5" width="18.6640625" style="49" customWidth="1"/>
    <col min="6" max="6" width="17.1640625" style="49" customWidth="1"/>
    <col min="7" max="7" width="19" style="49" customWidth="1"/>
    <col min="8" max="8" width="17.33203125" style="49" customWidth="1"/>
    <col min="9" max="9" width="17.83203125" style="49" customWidth="1"/>
    <col min="10" max="10" width="17.33203125" style="49" customWidth="1"/>
    <col min="11" max="11" width="18.83203125" style="49" customWidth="1"/>
    <col min="12" max="12" width="17" style="49" customWidth="1"/>
    <col min="13" max="13" width="18.83203125" style="49" customWidth="1"/>
    <col min="14" max="14" width="17" style="49" customWidth="1"/>
    <col min="15" max="15" width="18.6640625" style="49" customWidth="1"/>
    <col min="16" max="16" width="16.6640625" style="49" customWidth="1"/>
    <col min="17" max="17" width="23.5" style="2" customWidth="1"/>
    <col min="18" max="18" width="15.5" style="2" customWidth="1"/>
    <col min="19" max="19" width="29" style="48" customWidth="1"/>
    <col min="20" max="20" width="23.6640625" style="2" customWidth="1"/>
    <col min="21" max="16384" width="9.33203125" style="2"/>
  </cols>
  <sheetData>
    <row r="1" spans="1:20" ht="23.25" customHeight="1" x14ac:dyDescent="0.2">
      <c r="A1" s="93" t="s">
        <v>247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2" spans="1:20" ht="15.75" customHeight="1" thickBot="1" x14ac:dyDescent="0.25">
      <c r="B2" s="3"/>
      <c r="C2" s="3"/>
      <c r="R2" s="4" t="s">
        <v>0</v>
      </c>
    </row>
    <row r="3" spans="1:20" ht="73.5" customHeight="1" thickBot="1" x14ac:dyDescent="0.25">
      <c r="A3" s="94" t="s">
        <v>75</v>
      </c>
      <c r="B3" s="79" t="s">
        <v>2</v>
      </c>
      <c r="C3" s="79" t="s">
        <v>238</v>
      </c>
      <c r="D3" s="88" t="s">
        <v>239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  <c r="Q3" s="83" t="s">
        <v>240</v>
      </c>
      <c r="R3" s="79" t="s">
        <v>3</v>
      </c>
    </row>
    <row r="4" spans="1:20" ht="26.25" customHeight="1" thickBot="1" x14ac:dyDescent="0.25">
      <c r="A4" s="95"/>
      <c r="B4" s="80"/>
      <c r="C4" s="80"/>
      <c r="D4" s="86" t="s">
        <v>242</v>
      </c>
      <c r="E4" s="87"/>
      <c r="F4" s="86" t="s">
        <v>243</v>
      </c>
      <c r="G4" s="87"/>
      <c r="H4" s="86" t="s">
        <v>246</v>
      </c>
      <c r="I4" s="87"/>
      <c r="J4" s="86" t="s">
        <v>248</v>
      </c>
      <c r="K4" s="87"/>
      <c r="L4" s="86" t="s">
        <v>249</v>
      </c>
      <c r="M4" s="87"/>
      <c r="N4" s="96" t="s">
        <v>250</v>
      </c>
      <c r="O4" s="97"/>
      <c r="P4" s="68" t="s">
        <v>251</v>
      </c>
      <c r="Q4" s="84"/>
      <c r="R4" s="80"/>
    </row>
    <row r="5" spans="1:20" ht="27" customHeight="1" thickBot="1" x14ac:dyDescent="0.25">
      <c r="A5" s="81"/>
      <c r="B5" s="81"/>
      <c r="C5" s="82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7" t="s">
        <v>244</v>
      </c>
      <c r="L5" s="67" t="s">
        <v>4</v>
      </c>
      <c r="M5" s="72" t="s">
        <v>244</v>
      </c>
      <c r="N5" s="72" t="s">
        <v>4</v>
      </c>
      <c r="O5" s="74" t="s">
        <v>244</v>
      </c>
      <c r="P5" s="74" t="s">
        <v>4</v>
      </c>
      <c r="Q5" s="85"/>
      <c r="R5" s="82"/>
    </row>
    <row r="6" spans="1:20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</row>
    <row r="7" spans="1:20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R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-1623170.0999999994</v>
      </c>
      <c r="S7" s="51"/>
      <c r="T7" s="12"/>
    </row>
    <row r="8" spans="1:20" ht="43.5" customHeight="1" x14ac:dyDescent="0.25">
      <c r="A8" s="52" t="s">
        <v>78</v>
      </c>
      <c r="B8" s="53" t="s">
        <v>79</v>
      </c>
      <c r="C8" s="16">
        <v>249491.9</v>
      </c>
      <c r="D8" s="54"/>
      <c r="E8" s="55">
        <f>C8+D8</f>
        <v>249491.9</v>
      </c>
      <c r="F8" s="54"/>
      <c r="G8" s="55">
        <f>E8+F8</f>
        <v>249491.9</v>
      </c>
      <c r="H8" s="54"/>
      <c r="I8" s="55">
        <f>G8+H8</f>
        <v>249491.9</v>
      </c>
      <c r="J8" s="54"/>
      <c r="K8" s="55">
        <f>I8+J8</f>
        <v>249491.9</v>
      </c>
      <c r="L8" s="54"/>
      <c r="M8" s="55">
        <f>K8+L8</f>
        <v>249491.9</v>
      </c>
      <c r="N8" s="54"/>
      <c r="O8" s="56">
        <f>M8+N8</f>
        <v>249491.9</v>
      </c>
      <c r="P8" s="54"/>
      <c r="Q8" s="56">
        <f>O8+P8</f>
        <v>249491.9</v>
      </c>
      <c r="R8" s="19"/>
      <c r="S8" s="57"/>
      <c r="T8" s="12"/>
    </row>
    <row r="9" spans="1:20" ht="50.25" customHeight="1" x14ac:dyDescent="0.25">
      <c r="A9" s="52" t="s">
        <v>80</v>
      </c>
      <c r="B9" s="53" t="s">
        <v>81</v>
      </c>
      <c r="C9" s="16">
        <v>326895.09999999998</v>
      </c>
      <c r="D9" s="54"/>
      <c r="E9" s="55">
        <f t="shared" ref="E9:E72" si="1">C9+D9</f>
        <v>326895.09999999998</v>
      </c>
      <c r="F9" s="54">
        <v>2000</v>
      </c>
      <c r="G9" s="55">
        <f t="shared" ref="G9:G72" si="2">E9+F9</f>
        <v>328895.09999999998</v>
      </c>
      <c r="H9" s="54">
        <v>2856.9000000000233</v>
      </c>
      <c r="I9" s="55">
        <f t="shared" ref="I9:I72" si="3">G9+H9</f>
        <v>331752</v>
      </c>
      <c r="J9" s="54">
        <v>281.20000000001164</v>
      </c>
      <c r="K9" s="55">
        <f t="shared" ref="K9:K72" si="4">I9+J9</f>
        <v>332033.2</v>
      </c>
      <c r="L9" s="54"/>
      <c r="M9" s="55">
        <f t="shared" ref="M9:M72" si="5">K9+L9</f>
        <v>332033.2</v>
      </c>
      <c r="N9" s="54"/>
      <c r="O9" s="56">
        <f t="shared" ref="O9:O72" si="6">M9+N9</f>
        <v>332033.2</v>
      </c>
      <c r="P9" s="54"/>
      <c r="Q9" s="56">
        <f t="shared" ref="Q9:Q72" si="7">O9+P9</f>
        <v>332033.2</v>
      </c>
      <c r="R9" s="19">
        <f>F9+H9+J9</f>
        <v>5138.1000000000349</v>
      </c>
      <c r="S9" s="69"/>
      <c r="T9" s="12"/>
    </row>
    <row r="10" spans="1:20" ht="57.75" customHeight="1" x14ac:dyDescent="0.25">
      <c r="A10" s="52" t="s">
        <v>82</v>
      </c>
      <c r="B10" s="53" t="s">
        <v>83</v>
      </c>
      <c r="C10" s="16">
        <v>124999.6</v>
      </c>
      <c r="D10" s="54"/>
      <c r="E10" s="55">
        <f t="shared" si="1"/>
        <v>124999.6</v>
      </c>
      <c r="F10" s="54"/>
      <c r="G10" s="55">
        <f t="shared" si="2"/>
        <v>124999.6</v>
      </c>
      <c r="H10" s="54"/>
      <c r="I10" s="55">
        <f t="shared" si="3"/>
        <v>124999.6</v>
      </c>
      <c r="J10" s="54">
        <v>-4648.1000000000058</v>
      </c>
      <c r="K10" s="55">
        <f t="shared" si="4"/>
        <v>120351.5</v>
      </c>
      <c r="L10" s="54"/>
      <c r="M10" s="55">
        <f t="shared" si="5"/>
        <v>120351.5</v>
      </c>
      <c r="N10" s="54"/>
      <c r="O10" s="56">
        <f t="shared" si="6"/>
        <v>120351.5</v>
      </c>
      <c r="P10" s="54"/>
      <c r="Q10" s="56">
        <f t="shared" si="7"/>
        <v>120351.5</v>
      </c>
      <c r="R10" s="19">
        <f>J10</f>
        <v>-4648.1000000000058</v>
      </c>
      <c r="S10" s="57"/>
      <c r="T10" s="12"/>
    </row>
    <row r="11" spans="1:20" ht="17.25" customHeight="1" x14ac:dyDescent="0.25">
      <c r="A11" s="52" t="s">
        <v>84</v>
      </c>
      <c r="B11" s="53" t="s">
        <v>85</v>
      </c>
      <c r="C11" s="16">
        <v>545735.5</v>
      </c>
      <c r="D11" s="54"/>
      <c r="E11" s="55">
        <f t="shared" si="1"/>
        <v>545735.5</v>
      </c>
      <c r="F11" s="54"/>
      <c r="G11" s="55">
        <f t="shared" si="2"/>
        <v>545735.5</v>
      </c>
      <c r="H11" s="54"/>
      <c r="I11" s="55">
        <f t="shared" si="3"/>
        <v>545735.5</v>
      </c>
      <c r="J11" s="54">
        <v>737.19999999995343</v>
      </c>
      <c r="K11" s="55">
        <f t="shared" si="4"/>
        <v>546472.69999999995</v>
      </c>
      <c r="L11" s="54"/>
      <c r="M11" s="55">
        <f t="shared" si="5"/>
        <v>546472.69999999995</v>
      </c>
      <c r="N11" s="54">
        <v>31920.400000000023</v>
      </c>
      <c r="O11" s="56">
        <f t="shared" si="6"/>
        <v>578393.1</v>
      </c>
      <c r="P11" s="54">
        <v>39241.800000000047</v>
      </c>
      <c r="Q11" s="56">
        <f t="shared" si="7"/>
        <v>617634.9</v>
      </c>
      <c r="R11" s="19">
        <f>J11+N11+P11</f>
        <v>71899.400000000023</v>
      </c>
      <c r="S11" s="58"/>
      <c r="T11" s="12"/>
    </row>
    <row r="12" spans="1:20" ht="38.25" x14ac:dyDescent="0.25">
      <c r="A12" s="52" t="s">
        <v>86</v>
      </c>
      <c r="B12" s="53" t="s">
        <v>87</v>
      </c>
      <c r="C12" s="16">
        <v>318040.8</v>
      </c>
      <c r="D12" s="54"/>
      <c r="E12" s="55">
        <f t="shared" si="1"/>
        <v>318040.8</v>
      </c>
      <c r="F12" s="54"/>
      <c r="G12" s="55">
        <f t="shared" si="2"/>
        <v>318040.8</v>
      </c>
      <c r="H12" s="54"/>
      <c r="I12" s="55">
        <f t="shared" si="3"/>
        <v>318040.8</v>
      </c>
      <c r="J12" s="54">
        <v>1481.4000000000233</v>
      </c>
      <c r="K12" s="55">
        <f t="shared" si="4"/>
        <v>319522.2</v>
      </c>
      <c r="L12" s="54"/>
      <c r="M12" s="55">
        <f t="shared" si="5"/>
        <v>319522.2</v>
      </c>
      <c r="N12" s="54"/>
      <c r="O12" s="56">
        <f t="shared" si="6"/>
        <v>319522.2</v>
      </c>
      <c r="P12" s="54"/>
      <c r="Q12" s="56">
        <f t="shared" si="7"/>
        <v>319522.2</v>
      </c>
      <c r="R12" s="19">
        <f>J12</f>
        <v>1481.4000000000233</v>
      </c>
      <c r="S12" s="57"/>
      <c r="T12" s="12"/>
    </row>
    <row r="13" spans="1:20" ht="17.25" customHeight="1" x14ac:dyDescent="0.25">
      <c r="A13" s="52" t="s">
        <v>88</v>
      </c>
      <c r="B13" s="53" t="s">
        <v>89</v>
      </c>
      <c r="C13" s="16">
        <v>141897.9</v>
      </c>
      <c r="D13" s="54"/>
      <c r="E13" s="55">
        <f t="shared" si="1"/>
        <v>141897.9</v>
      </c>
      <c r="F13" s="54"/>
      <c r="G13" s="55">
        <f t="shared" si="2"/>
        <v>141897.9</v>
      </c>
      <c r="H13" s="54"/>
      <c r="I13" s="55">
        <f t="shared" si="3"/>
        <v>141897.9</v>
      </c>
      <c r="J13" s="54"/>
      <c r="K13" s="55">
        <f t="shared" si="4"/>
        <v>141897.9</v>
      </c>
      <c r="L13" s="54"/>
      <c r="M13" s="55">
        <f t="shared" si="5"/>
        <v>141897.9</v>
      </c>
      <c r="N13" s="54"/>
      <c r="O13" s="56">
        <f t="shared" si="6"/>
        <v>141897.9</v>
      </c>
      <c r="P13" s="54"/>
      <c r="Q13" s="56">
        <f t="shared" si="7"/>
        <v>141897.9</v>
      </c>
      <c r="R13" s="19"/>
      <c r="S13" s="57"/>
      <c r="T13" s="12"/>
    </row>
    <row r="14" spans="1:20" ht="16.5" customHeight="1" x14ac:dyDescent="0.25">
      <c r="A14" s="52" t="s">
        <v>90</v>
      </c>
      <c r="B14" s="53" t="s">
        <v>91</v>
      </c>
      <c r="C14" s="16">
        <v>500000</v>
      </c>
      <c r="D14" s="54"/>
      <c r="E14" s="55">
        <f t="shared" si="1"/>
        <v>500000</v>
      </c>
      <c r="F14" s="54"/>
      <c r="G14" s="55">
        <f t="shared" si="2"/>
        <v>500000</v>
      </c>
      <c r="H14" s="54"/>
      <c r="I14" s="55">
        <f t="shared" si="3"/>
        <v>500000</v>
      </c>
      <c r="J14" s="54">
        <v>195458</v>
      </c>
      <c r="K14" s="55">
        <f t="shared" si="4"/>
        <v>695458</v>
      </c>
      <c r="L14" s="54"/>
      <c r="M14" s="55">
        <f t="shared" si="5"/>
        <v>695458</v>
      </c>
      <c r="N14" s="54">
        <v>-281</v>
      </c>
      <c r="O14" s="56">
        <f t="shared" si="6"/>
        <v>695177</v>
      </c>
      <c r="P14" s="54">
        <v>400000</v>
      </c>
      <c r="Q14" s="56">
        <f t="shared" si="7"/>
        <v>1095177</v>
      </c>
      <c r="R14" s="19">
        <f>J14+N14+P14</f>
        <v>595177</v>
      </c>
      <c r="S14" s="58"/>
      <c r="T14" s="12"/>
    </row>
    <row r="15" spans="1:20" ht="26.25" x14ac:dyDescent="0.25">
      <c r="A15" s="52" t="s">
        <v>92</v>
      </c>
      <c r="B15" s="59" t="s">
        <v>93</v>
      </c>
      <c r="C15" s="16">
        <v>202.5</v>
      </c>
      <c r="D15" s="54"/>
      <c r="E15" s="55">
        <f t="shared" si="1"/>
        <v>202.5</v>
      </c>
      <c r="F15" s="54"/>
      <c r="G15" s="55">
        <f t="shared" si="2"/>
        <v>202.5</v>
      </c>
      <c r="H15" s="54"/>
      <c r="I15" s="55">
        <f t="shared" si="3"/>
        <v>202.5</v>
      </c>
      <c r="J15" s="54"/>
      <c r="K15" s="55">
        <f t="shared" si="4"/>
        <v>202.5</v>
      </c>
      <c r="L15" s="54"/>
      <c r="M15" s="55">
        <f t="shared" si="5"/>
        <v>202.5</v>
      </c>
      <c r="N15" s="54"/>
      <c r="O15" s="56">
        <f t="shared" si="6"/>
        <v>202.5</v>
      </c>
      <c r="P15" s="54"/>
      <c r="Q15" s="56">
        <f t="shared" si="7"/>
        <v>202.5</v>
      </c>
      <c r="R15" s="19"/>
      <c r="S15" s="57"/>
      <c r="T15" s="12"/>
    </row>
    <row r="16" spans="1:20" ht="19.5" customHeight="1" x14ac:dyDescent="0.25">
      <c r="A16" s="52" t="s">
        <v>94</v>
      </c>
      <c r="B16" s="53" t="s">
        <v>95</v>
      </c>
      <c r="C16" s="16">
        <v>7973405.2999999998</v>
      </c>
      <c r="D16" s="54">
        <v>1674186.5000000009</v>
      </c>
      <c r="E16" s="55">
        <f t="shared" si="1"/>
        <v>9647591.8000000007</v>
      </c>
      <c r="F16" s="54">
        <v>-28444.700000001118</v>
      </c>
      <c r="G16" s="55">
        <f t="shared" si="2"/>
        <v>9619147.0999999996</v>
      </c>
      <c r="H16" s="54">
        <v>-95666.599999999627</v>
      </c>
      <c r="I16" s="55">
        <f t="shared" si="3"/>
        <v>9523480.5</v>
      </c>
      <c r="J16" s="54">
        <v>-3592314.3</v>
      </c>
      <c r="K16" s="55">
        <f t="shared" si="4"/>
        <v>5931166.2000000002</v>
      </c>
      <c r="L16" s="54">
        <v>-70688.5</v>
      </c>
      <c r="M16" s="55">
        <f t="shared" si="5"/>
        <v>5860477.7000000002</v>
      </c>
      <c r="N16" s="54">
        <v>-96647.700000000186</v>
      </c>
      <c r="O16" s="56">
        <f t="shared" si="6"/>
        <v>5763830</v>
      </c>
      <c r="P16" s="54">
        <v>-82642.599999999627</v>
      </c>
      <c r="Q16" s="56">
        <f t="shared" si="7"/>
        <v>5681187.4000000004</v>
      </c>
      <c r="R16" s="19">
        <f>D16+F16+H16+J16+L16+N16+P16</f>
        <v>-2292217.8999999994</v>
      </c>
      <c r="S16" s="69"/>
      <c r="T16" s="12"/>
    </row>
    <row r="17" spans="1:20" s="13" customFormat="1" ht="17.25" customHeight="1" x14ac:dyDescent="0.2">
      <c r="A17" s="60" t="s">
        <v>96</v>
      </c>
      <c r="B17" s="30" t="s">
        <v>97</v>
      </c>
      <c r="C17" s="31">
        <f>SUM(C18:C19)</f>
        <v>58468.4</v>
      </c>
      <c r="D17" s="31"/>
      <c r="E17" s="31">
        <f t="shared" ref="E17:Q17" si="8">SUM(E18:E19)</f>
        <v>58468.4</v>
      </c>
      <c r="F17" s="31"/>
      <c r="G17" s="31">
        <f t="shared" si="8"/>
        <v>58468.4</v>
      </c>
      <c r="H17" s="31"/>
      <c r="I17" s="31">
        <f t="shared" si="8"/>
        <v>58468.4</v>
      </c>
      <c r="J17" s="31"/>
      <c r="K17" s="31">
        <f t="shared" si="8"/>
        <v>58468.4</v>
      </c>
      <c r="L17" s="31"/>
      <c r="M17" s="31">
        <f t="shared" si="8"/>
        <v>58468.4</v>
      </c>
      <c r="N17" s="31"/>
      <c r="O17" s="31">
        <f t="shared" si="8"/>
        <v>58468.4</v>
      </c>
      <c r="P17" s="31"/>
      <c r="Q17" s="31">
        <f t="shared" si="8"/>
        <v>58468.4</v>
      </c>
      <c r="R17" s="31"/>
      <c r="S17" s="61"/>
      <c r="T17" s="12"/>
    </row>
    <row r="18" spans="1:20" ht="16.5" customHeight="1" x14ac:dyDescent="0.25">
      <c r="A18" s="52" t="s">
        <v>98</v>
      </c>
      <c r="B18" s="53" t="s">
        <v>99</v>
      </c>
      <c r="C18" s="16">
        <v>58268.4</v>
      </c>
      <c r="D18" s="54"/>
      <c r="E18" s="55">
        <f t="shared" si="1"/>
        <v>58268.4</v>
      </c>
      <c r="F18" s="54"/>
      <c r="G18" s="55">
        <f t="shared" si="2"/>
        <v>58268.4</v>
      </c>
      <c r="H18" s="54"/>
      <c r="I18" s="55">
        <f t="shared" si="3"/>
        <v>58268.4</v>
      </c>
      <c r="J18" s="54"/>
      <c r="K18" s="55">
        <f t="shared" si="4"/>
        <v>58268.4</v>
      </c>
      <c r="L18" s="54"/>
      <c r="M18" s="55">
        <f t="shared" si="5"/>
        <v>58268.4</v>
      </c>
      <c r="N18" s="54"/>
      <c r="O18" s="56">
        <f t="shared" si="6"/>
        <v>58268.4</v>
      </c>
      <c r="P18" s="54"/>
      <c r="Q18" s="56">
        <f t="shared" si="7"/>
        <v>58268.4</v>
      </c>
      <c r="R18" s="19"/>
      <c r="S18" s="57"/>
      <c r="T18" s="12"/>
    </row>
    <row r="19" spans="1:20" ht="18" customHeight="1" x14ac:dyDescent="0.25">
      <c r="A19" s="52" t="s">
        <v>100</v>
      </c>
      <c r="B19" s="53" t="s">
        <v>101</v>
      </c>
      <c r="C19" s="16">
        <v>200</v>
      </c>
      <c r="D19" s="54"/>
      <c r="E19" s="55">
        <f t="shared" si="1"/>
        <v>200</v>
      </c>
      <c r="F19" s="54"/>
      <c r="G19" s="55">
        <f t="shared" si="2"/>
        <v>200</v>
      </c>
      <c r="H19" s="54"/>
      <c r="I19" s="55">
        <f t="shared" si="3"/>
        <v>200</v>
      </c>
      <c r="J19" s="54"/>
      <c r="K19" s="55">
        <f t="shared" si="4"/>
        <v>200</v>
      </c>
      <c r="L19" s="54"/>
      <c r="M19" s="55">
        <f t="shared" si="5"/>
        <v>200</v>
      </c>
      <c r="N19" s="54"/>
      <c r="O19" s="56">
        <f t="shared" si="6"/>
        <v>200</v>
      </c>
      <c r="P19" s="54"/>
      <c r="Q19" s="56">
        <f t="shared" si="7"/>
        <v>200</v>
      </c>
      <c r="R19" s="19"/>
      <c r="S19" s="57"/>
      <c r="T19" s="12"/>
    </row>
    <row r="20" spans="1:20" s="13" customFormat="1" ht="29.25" customHeight="1" x14ac:dyDescent="0.25">
      <c r="A20" s="60" t="s">
        <v>102</v>
      </c>
      <c r="B20" s="30" t="s">
        <v>103</v>
      </c>
      <c r="C20" s="31">
        <f>SUM(C21:C24)</f>
        <v>932516.5</v>
      </c>
      <c r="D20" s="31"/>
      <c r="E20" s="31">
        <f t="shared" ref="E20:R20" si="9">SUM(E21:E24)</f>
        <v>932516.5</v>
      </c>
      <c r="F20" s="31">
        <f t="shared" si="9"/>
        <v>14944.900000000023</v>
      </c>
      <c r="G20" s="31">
        <f t="shared" si="9"/>
        <v>947461.4</v>
      </c>
      <c r="H20" s="31"/>
      <c r="I20" s="31">
        <f t="shared" si="9"/>
        <v>947461.4</v>
      </c>
      <c r="J20" s="31">
        <f t="shared" si="9"/>
        <v>22920.5</v>
      </c>
      <c r="K20" s="31">
        <f t="shared" si="9"/>
        <v>970381.9</v>
      </c>
      <c r="L20" s="31"/>
      <c r="M20" s="31">
        <f t="shared" si="9"/>
        <v>970381.9</v>
      </c>
      <c r="N20" s="31">
        <f t="shared" si="9"/>
        <v>11179.400000000023</v>
      </c>
      <c r="O20" s="31">
        <f t="shared" si="9"/>
        <v>981561.3</v>
      </c>
      <c r="P20" s="31">
        <f t="shared" si="9"/>
        <v>3000</v>
      </c>
      <c r="Q20" s="31">
        <f t="shared" si="9"/>
        <v>984561.3</v>
      </c>
      <c r="R20" s="31">
        <f t="shared" si="9"/>
        <v>52044.800000000047</v>
      </c>
      <c r="S20" s="51"/>
      <c r="T20" s="12"/>
    </row>
    <row r="21" spans="1:20" ht="18" customHeight="1" x14ac:dyDescent="0.25">
      <c r="A21" s="52" t="s">
        <v>104</v>
      </c>
      <c r="B21" s="53" t="s">
        <v>105</v>
      </c>
      <c r="C21" s="16">
        <v>215401.1</v>
      </c>
      <c r="D21" s="54"/>
      <c r="E21" s="55">
        <f t="shared" si="1"/>
        <v>215401.1</v>
      </c>
      <c r="F21" s="54"/>
      <c r="G21" s="55">
        <f t="shared" si="2"/>
        <v>215401.1</v>
      </c>
      <c r="H21" s="54"/>
      <c r="I21" s="55">
        <f t="shared" si="3"/>
        <v>215401.1</v>
      </c>
      <c r="J21" s="54">
        <v>-109.5</v>
      </c>
      <c r="K21" s="55">
        <f t="shared" si="4"/>
        <v>215291.6</v>
      </c>
      <c r="L21" s="54"/>
      <c r="M21" s="55">
        <f t="shared" si="5"/>
        <v>215291.6</v>
      </c>
      <c r="N21" s="54"/>
      <c r="O21" s="56">
        <f t="shared" si="6"/>
        <v>215291.6</v>
      </c>
      <c r="P21" s="54"/>
      <c r="Q21" s="56">
        <f t="shared" si="7"/>
        <v>215291.6</v>
      </c>
      <c r="R21" s="19">
        <f>J21</f>
        <v>-109.5</v>
      </c>
      <c r="S21" s="57"/>
      <c r="T21" s="12"/>
    </row>
    <row r="22" spans="1:20" ht="15.75" x14ac:dyDescent="0.25">
      <c r="A22" s="52" t="s">
        <v>106</v>
      </c>
      <c r="B22" s="53" t="s">
        <v>233</v>
      </c>
      <c r="C22" s="16">
        <v>173625.4</v>
      </c>
      <c r="D22" s="54"/>
      <c r="E22" s="55">
        <f t="shared" si="1"/>
        <v>173625.4</v>
      </c>
      <c r="F22" s="54">
        <v>12730</v>
      </c>
      <c r="G22" s="55">
        <f t="shared" si="2"/>
        <v>186355.4</v>
      </c>
      <c r="H22" s="54"/>
      <c r="I22" s="55">
        <f t="shared" si="3"/>
        <v>186355.4</v>
      </c>
      <c r="J22" s="54"/>
      <c r="K22" s="55">
        <f t="shared" si="4"/>
        <v>186355.4</v>
      </c>
      <c r="L22" s="54"/>
      <c r="M22" s="55">
        <f t="shared" si="5"/>
        <v>186355.4</v>
      </c>
      <c r="N22" s="54"/>
      <c r="O22" s="56">
        <f t="shared" si="6"/>
        <v>186355.4</v>
      </c>
      <c r="P22" s="54"/>
      <c r="Q22" s="56">
        <f t="shared" si="7"/>
        <v>186355.4</v>
      </c>
      <c r="R22" s="19">
        <f>F22</f>
        <v>12730</v>
      </c>
      <c r="S22" s="58"/>
      <c r="T22" s="12"/>
    </row>
    <row r="23" spans="1:20" ht="41.25" customHeight="1" x14ac:dyDescent="0.25">
      <c r="A23" s="52" t="s">
        <v>107</v>
      </c>
      <c r="B23" s="53" t="s">
        <v>234</v>
      </c>
      <c r="C23" s="16">
        <v>534590</v>
      </c>
      <c r="D23" s="54"/>
      <c r="E23" s="55">
        <f t="shared" si="1"/>
        <v>534590</v>
      </c>
      <c r="F23" s="54">
        <v>2214.9000000000233</v>
      </c>
      <c r="G23" s="55">
        <f t="shared" si="2"/>
        <v>536804.9</v>
      </c>
      <c r="H23" s="54"/>
      <c r="I23" s="55">
        <f t="shared" si="3"/>
        <v>536804.9</v>
      </c>
      <c r="J23" s="54">
        <v>23030</v>
      </c>
      <c r="K23" s="55">
        <f t="shared" si="4"/>
        <v>559834.9</v>
      </c>
      <c r="L23" s="54"/>
      <c r="M23" s="55">
        <f t="shared" si="5"/>
        <v>559834.9</v>
      </c>
      <c r="N23" s="54">
        <v>11179.400000000023</v>
      </c>
      <c r="O23" s="56">
        <f t="shared" si="6"/>
        <v>571014.30000000005</v>
      </c>
      <c r="P23" s="54">
        <v>3000</v>
      </c>
      <c r="Q23" s="56">
        <f t="shared" si="7"/>
        <v>574014.30000000005</v>
      </c>
      <c r="R23" s="19">
        <f>F23+J23+N23+P23</f>
        <v>39424.300000000047</v>
      </c>
      <c r="S23" s="58"/>
      <c r="T23" s="12"/>
    </row>
    <row r="24" spans="1:20" ht="16.5" customHeight="1" x14ac:dyDescent="0.25">
      <c r="A24" s="52" t="s">
        <v>108</v>
      </c>
      <c r="B24" s="53" t="s">
        <v>109</v>
      </c>
      <c r="C24" s="16">
        <v>8900</v>
      </c>
      <c r="D24" s="54"/>
      <c r="E24" s="55">
        <f t="shared" si="1"/>
        <v>8900</v>
      </c>
      <c r="F24" s="54"/>
      <c r="G24" s="55">
        <f t="shared" si="2"/>
        <v>8900</v>
      </c>
      <c r="H24" s="54"/>
      <c r="I24" s="55">
        <f t="shared" si="3"/>
        <v>8900</v>
      </c>
      <c r="J24" s="54"/>
      <c r="K24" s="55">
        <f t="shared" si="4"/>
        <v>8900</v>
      </c>
      <c r="L24" s="54"/>
      <c r="M24" s="55">
        <f t="shared" si="5"/>
        <v>8900</v>
      </c>
      <c r="N24" s="54"/>
      <c r="O24" s="56">
        <f t="shared" si="6"/>
        <v>8900</v>
      </c>
      <c r="P24" s="54"/>
      <c r="Q24" s="56">
        <f t="shared" si="7"/>
        <v>8900</v>
      </c>
      <c r="R24" s="19"/>
      <c r="S24" s="57"/>
      <c r="T24" s="12"/>
    </row>
    <row r="25" spans="1:20" s="13" customFormat="1" ht="19.5" customHeight="1" x14ac:dyDescent="0.25">
      <c r="A25" s="60" t="s">
        <v>110</v>
      </c>
      <c r="B25" s="30" t="s">
        <v>111</v>
      </c>
      <c r="C25" s="31">
        <f>SUM(C26:C35)</f>
        <v>22845762.299999997</v>
      </c>
      <c r="D25" s="31">
        <f t="shared" ref="D25:R25" si="10">SUM(D26:D35)</f>
        <v>1941400.1999999993</v>
      </c>
      <c r="E25" s="31">
        <f t="shared" si="10"/>
        <v>24787162.499999996</v>
      </c>
      <c r="F25" s="31">
        <f t="shared" si="10"/>
        <v>8721.2000000001863</v>
      </c>
      <c r="G25" s="31">
        <f t="shared" si="10"/>
        <v>24795883.699999996</v>
      </c>
      <c r="H25" s="31">
        <f t="shared" si="10"/>
        <v>382021.7</v>
      </c>
      <c r="I25" s="31">
        <f t="shared" si="10"/>
        <v>25177905.399999999</v>
      </c>
      <c r="J25" s="31">
        <f t="shared" si="10"/>
        <v>189306.80000000034</v>
      </c>
      <c r="K25" s="31">
        <f t="shared" si="10"/>
        <v>25367212.199999999</v>
      </c>
      <c r="L25" s="31">
        <f t="shared" si="10"/>
        <v>70688.5</v>
      </c>
      <c r="M25" s="31">
        <f t="shared" si="10"/>
        <v>25437900.699999999</v>
      </c>
      <c r="N25" s="31">
        <f t="shared" si="10"/>
        <v>2991201.9000000018</v>
      </c>
      <c r="O25" s="31">
        <f t="shared" si="10"/>
        <v>28429102.600000001</v>
      </c>
      <c r="P25" s="31">
        <f t="shared" si="10"/>
        <v>4767635.8999999994</v>
      </c>
      <c r="Q25" s="31">
        <f>SUM(Q26:Q35)+0.1</f>
        <v>33196738.600000001</v>
      </c>
      <c r="R25" s="31">
        <f t="shared" si="10"/>
        <v>10350976.200000001</v>
      </c>
      <c r="S25" s="51"/>
      <c r="T25" s="12"/>
    </row>
    <row r="26" spans="1:20" ht="18" customHeight="1" x14ac:dyDescent="0.25">
      <c r="A26" s="52" t="s">
        <v>112</v>
      </c>
      <c r="B26" s="53" t="s">
        <v>113</v>
      </c>
      <c r="C26" s="16">
        <v>643932.80000000005</v>
      </c>
      <c r="D26" s="54">
        <v>-17457.70000000007</v>
      </c>
      <c r="E26" s="55">
        <f t="shared" si="1"/>
        <v>626475.1</v>
      </c>
      <c r="F26" s="54"/>
      <c r="G26" s="55">
        <f t="shared" si="2"/>
        <v>626475.1</v>
      </c>
      <c r="H26" s="54"/>
      <c r="I26" s="55">
        <f t="shared" si="3"/>
        <v>626475.1</v>
      </c>
      <c r="J26" s="54">
        <v>3677.5</v>
      </c>
      <c r="K26" s="55">
        <f t="shared" si="4"/>
        <v>630152.6</v>
      </c>
      <c r="L26" s="54"/>
      <c r="M26" s="55">
        <f t="shared" si="5"/>
        <v>630152.6</v>
      </c>
      <c r="N26" s="54">
        <v>290</v>
      </c>
      <c r="O26" s="56">
        <f t="shared" si="6"/>
        <v>630442.6</v>
      </c>
      <c r="P26" s="54">
        <v>10681.20000000007</v>
      </c>
      <c r="Q26" s="56">
        <f t="shared" si="7"/>
        <v>641123.80000000005</v>
      </c>
      <c r="R26" s="19">
        <f>D26+J26+N26+P26</f>
        <v>-2809</v>
      </c>
      <c r="S26" s="58"/>
      <c r="T26" s="12"/>
    </row>
    <row r="27" spans="1:20" ht="18.75" customHeight="1" x14ac:dyDescent="0.25">
      <c r="A27" s="52" t="s">
        <v>114</v>
      </c>
      <c r="B27" s="53" t="s">
        <v>115</v>
      </c>
      <c r="C27" s="16">
        <v>1500</v>
      </c>
      <c r="D27" s="54"/>
      <c r="E27" s="55">
        <f t="shared" si="1"/>
        <v>1500</v>
      </c>
      <c r="F27" s="54"/>
      <c r="G27" s="55">
        <f t="shared" si="2"/>
        <v>1500</v>
      </c>
      <c r="H27" s="54"/>
      <c r="I27" s="55">
        <f t="shared" si="3"/>
        <v>1500</v>
      </c>
      <c r="J27" s="54"/>
      <c r="K27" s="55">
        <f t="shared" si="4"/>
        <v>1500</v>
      </c>
      <c r="L27" s="54"/>
      <c r="M27" s="55">
        <f t="shared" si="5"/>
        <v>1500</v>
      </c>
      <c r="N27" s="54"/>
      <c r="O27" s="56">
        <f t="shared" si="6"/>
        <v>1500</v>
      </c>
      <c r="P27" s="54"/>
      <c r="Q27" s="56">
        <f t="shared" si="7"/>
        <v>1500</v>
      </c>
      <c r="R27" s="19"/>
      <c r="S27" s="57"/>
      <c r="T27" s="12"/>
    </row>
    <row r="28" spans="1:20" ht="18" customHeight="1" x14ac:dyDescent="0.25">
      <c r="A28" s="52" t="s">
        <v>116</v>
      </c>
      <c r="B28" s="53" t="s">
        <v>117</v>
      </c>
      <c r="C28" s="16">
        <v>3346815</v>
      </c>
      <c r="D28" s="54">
        <v>6551.2999999998137</v>
      </c>
      <c r="E28" s="55">
        <f t="shared" si="1"/>
        <v>3353366.3</v>
      </c>
      <c r="F28" s="54">
        <v>8951.2000000001863</v>
      </c>
      <c r="G28" s="55">
        <f t="shared" si="2"/>
        <v>3362317.5</v>
      </c>
      <c r="H28" s="54"/>
      <c r="I28" s="55">
        <f t="shared" si="3"/>
        <v>3362317.5</v>
      </c>
      <c r="J28" s="54">
        <v>23210.200000000186</v>
      </c>
      <c r="K28" s="55">
        <f t="shared" si="4"/>
        <v>3385527.7</v>
      </c>
      <c r="L28" s="54"/>
      <c r="M28" s="55">
        <f t="shared" si="5"/>
        <v>3385527.7</v>
      </c>
      <c r="N28" s="54">
        <v>2335.2999999998137</v>
      </c>
      <c r="O28" s="56">
        <f t="shared" si="6"/>
        <v>3387863</v>
      </c>
      <c r="P28" s="54">
        <v>341179.39999999991</v>
      </c>
      <c r="Q28" s="56">
        <f t="shared" si="7"/>
        <v>3729042.4</v>
      </c>
      <c r="R28" s="19">
        <f>D28+F28+J28+N28+P28</f>
        <v>382227.39999999991</v>
      </c>
      <c r="S28" s="58"/>
      <c r="T28" s="12"/>
    </row>
    <row r="29" spans="1:20" ht="18.75" customHeight="1" x14ac:dyDescent="0.25">
      <c r="A29" s="52" t="s">
        <v>118</v>
      </c>
      <c r="B29" s="53" t="s">
        <v>119</v>
      </c>
      <c r="C29" s="16">
        <v>78020.899999999994</v>
      </c>
      <c r="D29" s="54">
        <v>200000</v>
      </c>
      <c r="E29" s="55">
        <f t="shared" si="1"/>
        <v>278020.90000000002</v>
      </c>
      <c r="F29" s="54"/>
      <c r="G29" s="55">
        <f t="shared" si="2"/>
        <v>278020.90000000002</v>
      </c>
      <c r="H29" s="54"/>
      <c r="I29" s="55">
        <f t="shared" si="3"/>
        <v>278020.90000000002</v>
      </c>
      <c r="J29" s="54"/>
      <c r="K29" s="55">
        <f t="shared" si="4"/>
        <v>278020.90000000002</v>
      </c>
      <c r="L29" s="54"/>
      <c r="M29" s="55">
        <f t="shared" si="5"/>
        <v>278020.90000000002</v>
      </c>
      <c r="N29" s="54">
        <v>8619.7999999999884</v>
      </c>
      <c r="O29" s="56">
        <f t="shared" si="6"/>
        <v>286640.7</v>
      </c>
      <c r="P29" s="54"/>
      <c r="Q29" s="56">
        <f t="shared" si="7"/>
        <v>286640.7</v>
      </c>
      <c r="R29" s="19">
        <f>D29+N29</f>
        <v>208619.8</v>
      </c>
      <c r="S29" s="58"/>
      <c r="T29" s="12"/>
    </row>
    <row r="30" spans="1:20" ht="18.75" customHeight="1" x14ac:dyDescent="0.25">
      <c r="A30" s="52" t="s">
        <v>120</v>
      </c>
      <c r="B30" s="53" t="s">
        <v>121</v>
      </c>
      <c r="C30" s="16">
        <v>118088.7</v>
      </c>
      <c r="D30" s="54">
        <v>215966.39999999997</v>
      </c>
      <c r="E30" s="55">
        <f t="shared" si="1"/>
        <v>334055.09999999998</v>
      </c>
      <c r="F30" s="54"/>
      <c r="G30" s="55">
        <f t="shared" si="2"/>
        <v>334055.09999999998</v>
      </c>
      <c r="H30" s="54">
        <v>91371.700000000012</v>
      </c>
      <c r="I30" s="55">
        <f t="shared" si="3"/>
        <v>425426.8</v>
      </c>
      <c r="J30" s="54">
        <v>7338.2000000000116</v>
      </c>
      <c r="K30" s="55">
        <f t="shared" si="4"/>
        <v>432765</v>
      </c>
      <c r="L30" s="54"/>
      <c r="M30" s="55">
        <f t="shared" si="5"/>
        <v>432765</v>
      </c>
      <c r="N30" s="54">
        <v>7.2999999999883585</v>
      </c>
      <c r="O30" s="56">
        <f t="shared" si="6"/>
        <v>432772.3</v>
      </c>
      <c r="P30" s="54">
        <v>1383.7999999999884</v>
      </c>
      <c r="Q30" s="56">
        <f t="shared" si="7"/>
        <v>434156.1</v>
      </c>
      <c r="R30" s="19">
        <f>D30+H30+J30+N30+P30</f>
        <v>316067.39999999997</v>
      </c>
      <c r="S30" s="57"/>
      <c r="T30" s="12"/>
    </row>
    <row r="31" spans="1:20" ht="17.25" customHeight="1" x14ac:dyDescent="0.25">
      <c r="A31" s="52" t="s">
        <v>122</v>
      </c>
      <c r="B31" s="53" t="s">
        <v>123</v>
      </c>
      <c r="C31" s="16">
        <v>1413243</v>
      </c>
      <c r="D31" s="54">
        <v>2292.6999999999534</v>
      </c>
      <c r="E31" s="55">
        <f t="shared" si="1"/>
        <v>1415535.7</v>
      </c>
      <c r="F31" s="54">
        <v>-230</v>
      </c>
      <c r="G31" s="55">
        <f t="shared" si="2"/>
        <v>1415305.7</v>
      </c>
      <c r="H31" s="54">
        <v>30188.100000000093</v>
      </c>
      <c r="I31" s="55">
        <f t="shared" si="3"/>
        <v>1445493.8</v>
      </c>
      <c r="J31" s="54">
        <v>149980.59999999986</v>
      </c>
      <c r="K31" s="55">
        <f t="shared" si="4"/>
        <v>1595474.4</v>
      </c>
      <c r="L31" s="54">
        <v>-236031</v>
      </c>
      <c r="M31" s="55">
        <f t="shared" si="5"/>
        <v>1359443.4</v>
      </c>
      <c r="N31" s="54">
        <v>2413257.5</v>
      </c>
      <c r="O31" s="56">
        <f t="shared" si="6"/>
        <v>3772700.9</v>
      </c>
      <c r="P31" s="54">
        <v>900000.00000000047</v>
      </c>
      <c r="Q31" s="56">
        <f t="shared" si="7"/>
        <v>4672700.9000000004</v>
      </c>
      <c r="R31" s="19">
        <f>D31+F31+H31+J31+L31+N31+P31</f>
        <v>3259457.9000000004</v>
      </c>
      <c r="S31" s="58"/>
      <c r="T31" s="12"/>
    </row>
    <row r="32" spans="1:20" ht="18" customHeight="1" x14ac:dyDescent="0.25">
      <c r="A32" s="52" t="s">
        <v>124</v>
      </c>
      <c r="B32" s="53" t="s">
        <v>125</v>
      </c>
      <c r="C32" s="16">
        <v>15239518</v>
      </c>
      <c r="D32" s="54">
        <v>1354496.5999999996</v>
      </c>
      <c r="E32" s="55">
        <f t="shared" si="1"/>
        <v>16594014.6</v>
      </c>
      <c r="F32" s="54"/>
      <c r="G32" s="55">
        <f t="shared" si="2"/>
        <v>16594014.6</v>
      </c>
      <c r="H32" s="54">
        <v>100000</v>
      </c>
      <c r="I32" s="55">
        <f t="shared" si="3"/>
        <v>16694014.6</v>
      </c>
      <c r="J32" s="54"/>
      <c r="K32" s="55">
        <f t="shared" si="4"/>
        <v>16694014.6</v>
      </c>
      <c r="L32" s="54"/>
      <c r="M32" s="55">
        <f t="shared" si="5"/>
        <v>16694014.6</v>
      </c>
      <c r="N32" s="54">
        <v>500000.00000000186</v>
      </c>
      <c r="O32" s="56">
        <f t="shared" si="6"/>
        <v>17194014.600000001</v>
      </c>
      <c r="P32" s="54">
        <v>3017622.6999999993</v>
      </c>
      <c r="Q32" s="56">
        <f t="shared" si="7"/>
        <v>20211637.300000001</v>
      </c>
      <c r="R32" s="19">
        <f>D32+H32+N32+P32</f>
        <v>4972119.3000000007</v>
      </c>
      <c r="S32" s="57"/>
      <c r="T32" s="12"/>
    </row>
    <row r="33" spans="1:20" ht="18" customHeight="1" x14ac:dyDescent="0.2">
      <c r="A33" s="52" t="s">
        <v>126</v>
      </c>
      <c r="B33" s="53" t="s">
        <v>127</v>
      </c>
      <c r="C33" s="16">
        <v>80784.399999999994</v>
      </c>
      <c r="D33" s="54"/>
      <c r="E33" s="55">
        <f t="shared" si="1"/>
        <v>80784.399999999994</v>
      </c>
      <c r="F33" s="54"/>
      <c r="G33" s="55">
        <f t="shared" si="2"/>
        <v>80784.399999999994</v>
      </c>
      <c r="H33" s="54"/>
      <c r="I33" s="55">
        <f t="shared" si="3"/>
        <v>80784.399999999994</v>
      </c>
      <c r="J33" s="54"/>
      <c r="K33" s="55">
        <f t="shared" si="4"/>
        <v>80784.399999999994</v>
      </c>
      <c r="L33" s="54"/>
      <c r="M33" s="55">
        <f t="shared" si="5"/>
        <v>80784.399999999994</v>
      </c>
      <c r="N33" s="54"/>
      <c r="O33" s="56">
        <f t="shared" si="6"/>
        <v>80784.399999999994</v>
      </c>
      <c r="P33" s="54"/>
      <c r="Q33" s="56">
        <f t="shared" si="7"/>
        <v>80784.399999999994</v>
      </c>
      <c r="R33" s="19"/>
      <c r="T33" s="12"/>
    </row>
    <row r="34" spans="1:20" ht="25.5" x14ac:dyDescent="0.25">
      <c r="A34" s="52" t="s">
        <v>128</v>
      </c>
      <c r="B34" s="53" t="s">
        <v>129</v>
      </c>
      <c r="C34" s="16">
        <v>20000</v>
      </c>
      <c r="D34" s="54"/>
      <c r="E34" s="55">
        <f t="shared" si="1"/>
        <v>20000</v>
      </c>
      <c r="F34" s="54"/>
      <c r="G34" s="55">
        <f t="shared" si="2"/>
        <v>20000</v>
      </c>
      <c r="H34" s="54"/>
      <c r="I34" s="55">
        <f t="shared" si="3"/>
        <v>20000</v>
      </c>
      <c r="J34" s="54"/>
      <c r="K34" s="55">
        <f t="shared" si="4"/>
        <v>20000</v>
      </c>
      <c r="L34" s="54"/>
      <c r="M34" s="55">
        <f t="shared" si="5"/>
        <v>20000</v>
      </c>
      <c r="N34" s="54"/>
      <c r="O34" s="56">
        <f t="shared" si="6"/>
        <v>20000</v>
      </c>
      <c r="P34" s="54"/>
      <c r="Q34" s="56">
        <f t="shared" si="7"/>
        <v>20000</v>
      </c>
      <c r="R34" s="19"/>
      <c r="S34" s="58"/>
      <c r="T34" s="12"/>
    </row>
    <row r="35" spans="1:20" ht="17.25" customHeight="1" x14ac:dyDescent="0.25">
      <c r="A35" s="52" t="s">
        <v>130</v>
      </c>
      <c r="B35" s="53" t="s">
        <v>131</v>
      </c>
      <c r="C35" s="16">
        <v>1903859.5</v>
      </c>
      <c r="D35" s="54">
        <v>179550.89999999991</v>
      </c>
      <c r="E35" s="55">
        <f t="shared" si="1"/>
        <v>2083410.4</v>
      </c>
      <c r="F35" s="54"/>
      <c r="G35" s="55">
        <f t="shared" si="2"/>
        <v>2083410.4</v>
      </c>
      <c r="H35" s="54">
        <v>160461.89999999991</v>
      </c>
      <c r="I35" s="55">
        <f t="shared" si="3"/>
        <v>2243872.2999999998</v>
      </c>
      <c r="J35" s="54">
        <v>5100.3000000002794</v>
      </c>
      <c r="K35" s="55">
        <f t="shared" si="4"/>
        <v>2248972.6</v>
      </c>
      <c r="L35" s="54">
        <v>306719.5</v>
      </c>
      <c r="M35" s="55">
        <f t="shared" si="5"/>
        <v>2555692.1</v>
      </c>
      <c r="N35" s="54">
        <v>66692</v>
      </c>
      <c r="O35" s="56">
        <f t="shared" si="6"/>
        <v>2622384.1</v>
      </c>
      <c r="P35" s="54">
        <v>496768.79999999981</v>
      </c>
      <c r="Q35" s="56">
        <f t="shared" si="7"/>
        <v>3119152.9</v>
      </c>
      <c r="R35" s="19">
        <f>D35+H35+J35+L35+N35+P35</f>
        <v>1215293.3999999999</v>
      </c>
      <c r="S35" s="69"/>
      <c r="T35" s="12"/>
    </row>
    <row r="36" spans="1:20" s="13" customFormat="1" ht="20.25" customHeight="1" x14ac:dyDescent="0.2">
      <c r="A36" s="60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R36" si="11">SUM(E37:E40)</f>
        <v>7173989.0999999996</v>
      </c>
      <c r="F36" s="31">
        <f t="shared" si="11"/>
        <v>1855631.4000000004</v>
      </c>
      <c r="G36" s="31">
        <f t="shared" si="11"/>
        <v>9029620.5</v>
      </c>
      <c r="H36" s="31">
        <f t="shared" si="11"/>
        <v>433325.70000000036</v>
      </c>
      <c r="I36" s="31">
        <f t="shared" si="11"/>
        <v>9462946.1999999993</v>
      </c>
      <c r="J36" s="31">
        <f t="shared" si="11"/>
        <v>338697.39999999991</v>
      </c>
      <c r="K36" s="31">
        <f t="shared" si="11"/>
        <v>9801643.5999999996</v>
      </c>
      <c r="L36" s="31"/>
      <c r="M36" s="31">
        <f t="shared" si="11"/>
        <v>9801643.5999999996</v>
      </c>
      <c r="N36" s="31">
        <f t="shared" si="11"/>
        <v>484818.89999999944</v>
      </c>
      <c r="O36" s="31">
        <f t="shared" si="11"/>
        <v>10286462.499999998</v>
      </c>
      <c r="P36" s="31">
        <f t="shared" si="11"/>
        <v>294560.79999999981</v>
      </c>
      <c r="Q36" s="31">
        <f t="shared" si="11"/>
        <v>10581023.299999999</v>
      </c>
      <c r="R36" s="31">
        <f t="shared" si="11"/>
        <v>9696981.5000000019</v>
      </c>
      <c r="S36" s="70"/>
      <c r="T36" s="12"/>
    </row>
    <row r="37" spans="1:20" ht="18.75" customHeight="1" x14ac:dyDescent="0.2">
      <c r="A37" s="52" t="s">
        <v>134</v>
      </c>
      <c r="B37" s="53" t="s">
        <v>135</v>
      </c>
      <c r="C37" s="16">
        <v>297169.59999999998</v>
      </c>
      <c r="D37" s="54">
        <v>4135343.4999999995</v>
      </c>
      <c r="E37" s="55">
        <f t="shared" si="1"/>
        <v>4432513.0999999996</v>
      </c>
      <c r="F37" s="54">
        <v>1855631.4000000004</v>
      </c>
      <c r="G37" s="55">
        <f t="shared" si="2"/>
        <v>6288144.5</v>
      </c>
      <c r="H37" s="54">
        <v>458356.40000000037</v>
      </c>
      <c r="I37" s="55">
        <f t="shared" si="3"/>
        <v>6746500.9000000004</v>
      </c>
      <c r="J37" s="54">
        <v>162231.5</v>
      </c>
      <c r="K37" s="55">
        <f t="shared" si="4"/>
        <v>6908732.4000000004</v>
      </c>
      <c r="L37" s="54"/>
      <c r="M37" s="55">
        <f t="shared" si="5"/>
        <v>6908732.4000000004</v>
      </c>
      <c r="N37" s="54">
        <v>484818.89999999944</v>
      </c>
      <c r="O37" s="56">
        <f t="shared" si="6"/>
        <v>7393551.2999999998</v>
      </c>
      <c r="P37" s="54">
        <v>144060.79999999981</v>
      </c>
      <c r="Q37" s="56">
        <f t="shared" si="7"/>
        <v>7537612.0999999996</v>
      </c>
      <c r="R37" s="19">
        <f>D37+F37+H37+J37+N37+P37</f>
        <v>7240442.5</v>
      </c>
      <c r="S37" s="71"/>
      <c r="T37" s="12"/>
    </row>
    <row r="38" spans="1:20" ht="18.75" customHeight="1" x14ac:dyDescent="0.25">
      <c r="A38" s="52" t="s">
        <v>136</v>
      </c>
      <c r="B38" s="53" t="s">
        <v>137</v>
      </c>
      <c r="C38" s="16">
        <v>211021</v>
      </c>
      <c r="D38" s="54">
        <v>940551.5</v>
      </c>
      <c r="E38" s="55">
        <f t="shared" si="1"/>
        <v>1151572.5</v>
      </c>
      <c r="F38" s="54"/>
      <c r="G38" s="55">
        <f t="shared" si="2"/>
        <v>1151572.5</v>
      </c>
      <c r="H38" s="54"/>
      <c r="I38" s="55">
        <f t="shared" si="3"/>
        <v>1151572.5</v>
      </c>
      <c r="J38" s="54">
        <v>6465.8999999999069</v>
      </c>
      <c r="K38" s="55">
        <f t="shared" si="4"/>
        <v>1158038.3999999999</v>
      </c>
      <c r="L38" s="54"/>
      <c r="M38" s="55">
        <f t="shared" si="5"/>
        <v>1158038.3999999999</v>
      </c>
      <c r="N38" s="54"/>
      <c r="O38" s="56">
        <f t="shared" si="6"/>
        <v>1158038.3999999999</v>
      </c>
      <c r="P38" s="54">
        <v>500</v>
      </c>
      <c r="Q38" s="56">
        <f t="shared" si="7"/>
        <v>1158538.3999999999</v>
      </c>
      <c r="R38" s="19">
        <f>D38+J38+P38</f>
        <v>947517.39999999991</v>
      </c>
      <c r="S38" s="58"/>
      <c r="T38" s="12"/>
    </row>
    <row r="39" spans="1:20" ht="16.5" customHeight="1" x14ac:dyDescent="0.25">
      <c r="A39" s="52" t="s">
        <v>138</v>
      </c>
      <c r="B39" s="53" t="s">
        <v>139</v>
      </c>
      <c r="C39" s="16">
        <v>125047.4</v>
      </c>
      <c r="D39" s="54">
        <v>1177431.3</v>
      </c>
      <c r="E39" s="55">
        <f t="shared" si="1"/>
        <v>1302478.7</v>
      </c>
      <c r="F39" s="54"/>
      <c r="G39" s="55">
        <f t="shared" si="2"/>
        <v>1302478.7</v>
      </c>
      <c r="H39" s="54"/>
      <c r="I39" s="55">
        <f t="shared" si="3"/>
        <v>1302478.7</v>
      </c>
      <c r="J39" s="54">
        <v>170000</v>
      </c>
      <c r="K39" s="55">
        <f t="shared" si="4"/>
        <v>1472478.7</v>
      </c>
      <c r="L39" s="54"/>
      <c r="M39" s="55">
        <f t="shared" si="5"/>
        <v>1472478.7</v>
      </c>
      <c r="N39" s="54"/>
      <c r="O39" s="56">
        <f t="shared" si="6"/>
        <v>1472478.7</v>
      </c>
      <c r="P39" s="54"/>
      <c r="Q39" s="56">
        <f t="shared" si="7"/>
        <v>1472478.7</v>
      </c>
      <c r="R39" s="19">
        <f>D39+J39</f>
        <v>1347431.3</v>
      </c>
      <c r="S39" s="58"/>
      <c r="T39" s="12"/>
    </row>
    <row r="40" spans="1:20" ht="25.5" x14ac:dyDescent="0.25">
      <c r="A40" s="52" t="s">
        <v>140</v>
      </c>
      <c r="B40" s="53" t="s">
        <v>141</v>
      </c>
      <c r="C40" s="16">
        <v>250803.8</v>
      </c>
      <c r="D40" s="54">
        <v>36621</v>
      </c>
      <c r="E40" s="55">
        <f t="shared" si="1"/>
        <v>287424.8</v>
      </c>
      <c r="F40" s="54"/>
      <c r="G40" s="55">
        <f t="shared" si="2"/>
        <v>287424.8</v>
      </c>
      <c r="H40" s="54">
        <v>-25030.700000000012</v>
      </c>
      <c r="I40" s="55">
        <f t="shared" si="3"/>
        <v>262394.09999999998</v>
      </c>
      <c r="J40" s="54"/>
      <c r="K40" s="55">
        <f t="shared" si="4"/>
        <v>262394.09999999998</v>
      </c>
      <c r="L40" s="54"/>
      <c r="M40" s="55">
        <f t="shared" si="5"/>
        <v>262394.09999999998</v>
      </c>
      <c r="N40" s="54"/>
      <c r="O40" s="56">
        <f t="shared" si="6"/>
        <v>262394.09999999998</v>
      </c>
      <c r="P40" s="54">
        <v>150000</v>
      </c>
      <c r="Q40" s="56">
        <f t="shared" si="7"/>
        <v>412394.1</v>
      </c>
      <c r="R40" s="19">
        <f>D40+H40+P40</f>
        <v>161590.29999999999</v>
      </c>
      <c r="S40" s="57"/>
      <c r="T40" s="12"/>
    </row>
    <row r="41" spans="1:20" s="13" customFormat="1" ht="18.75" customHeight="1" x14ac:dyDescent="0.2">
      <c r="A41" s="60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R41" si="12">E42+E43+E44+E45</f>
        <v>565464.69999999995</v>
      </c>
      <c r="F41" s="31"/>
      <c r="G41" s="31">
        <f t="shared" si="12"/>
        <v>565464.69999999995</v>
      </c>
      <c r="H41" s="31"/>
      <c r="I41" s="31">
        <f t="shared" si="12"/>
        <v>565464.69999999995</v>
      </c>
      <c r="J41" s="31">
        <f t="shared" si="12"/>
        <v>-606.0000000000116</v>
      </c>
      <c r="K41" s="31">
        <f t="shared" si="12"/>
        <v>564858.69999999995</v>
      </c>
      <c r="L41" s="31"/>
      <c r="M41" s="31">
        <f t="shared" si="12"/>
        <v>564858.69999999995</v>
      </c>
      <c r="N41" s="31">
        <f t="shared" si="12"/>
        <v>456.60000000000582</v>
      </c>
      <c r="O41" s="31">
        <f t="shared" si="12"/>
        <v>565315.30000000005</v>
      </c>
      <c r="P41" s="31"/>
      <c r="Q41" s="31">
        <f t="shared" si="12"/>
        <v>565315.30000000005</v>
      </c>
      <c r="R41" s="31">
        <f t="shared" si="12"/>
        <v>455820.3</v>
      </c>
      <c r="S41" s="62"/>
      <c r="T41" s="12"/>
    </row>
    <row r="42" spans="1:20" ht="15.75" x14ac:dyDescent="0.2">
      <c r="A42" s="52" t="s">
        <v>144</v>
      </c>
      <c r="B42" s="53" t="s">
        <v>145</v>
      </c>
      <c r="C42" s="16"/>
      <c r="D42" s="54"/>
      <c r="E42" s="55"/>
      <c r="F42" s="54"/>
      <c r="G42" s="55"/>
      <c r="H42" s="54"/>
      <c r="I42" s="55"/>
      <c r="J42" s="54"/>
      <c r="K42" s="55"/>
      <c r="L42" s="54"/>
      <c r="M42" s="55"/>
      <c r="N42" s="54"/>
      <c r="O42" s="56"/>
      <c r="P42" s="54"/>
      <c r="Q42" s="56"/>
      <c r="R42" s="19"/>
      <c r="S42" s="63"/>
      <c r="T42" s="12"/>
    </row>
    <row r="43" spans="1:20" ht="25.5" x14ac:dyDescent="0.25">
      <c r="A43" s="52" t="s">
        <v>146</v>
      </c>
      <c r="B43" s="53" t="s">
        <v>147</v>
      </c>
      <c r="C43" s="16">
        <v>42005.5</v>
      </c>
      <c r="D43" s="54"/>
      <c r="E43" s="55">
        <f t="shared" si="1"/>
        <v>42005.5</v>
      </c>
      <c r="F43" s="54"/>
      <c r="G43" s="55">
        <f t="shared" si="2"/>
        <v>42005.5</v>
      </c>
      <c r="H43" s="54"/>
      <c r="I43" s="55">
        <f t="shared" si="3"/>
        <v>42005.5</v>
      </c>
      <c r="J43" s="54">
        <v>60.2</v>
      </c>
      <c r="K43" s="55">
        <f t="shared" si="4"/>
        <v>42065.7</v>
      </c>
      <c r="L43" s="54"/>
      <c r="M43" s="55">
        <f t="shared" si="5"/>
        <v>42065.7</v>
      </c>
      <c r="N43" s="54">
        <v>456.60000000000582</v>
      </c>
      <c r="O43" s="56">
        <f t="shared" si="6"/>
        <v>42522.3</v>
      </c>
      <c r="P43" s="54"/>
      <c r="Q43" s="56">
        <f t="shared" si="7"/>
        <v>42522.3</v>
      </c>
      <c r="R43" s="19">
        <f>J43+N43</f>
        <v>516.80000000000587</v>
      </c>
      <c r="S43" s="58"/>
      <c r="T43" s="12"/>
    </row>
    <row r="44" spans="1:20" ht="25.5" x14ac:dyDescent="0.25">
      <c r="A44" s="52" t="s">
        <v>148</v>
      </c>
      <c r="B44" s="53" t="s">
        <v>149</v>
      </c>
      <c r="C44" s="16">
        <v>100</v>
      </c>
      <c r="D44" s="54"/>
      <c r="E44" s="55">
        <f t="shared" si="1"/>
        <v>100</v>
      </c>
      <c r="F44" s="54"/>
      <c r="G44" s="55">
        <f t="shared" si="2"/>
        <v>100</v>
      </c>
      <c r="H44" s="54"/>
      <c r="I44" s="55">
        <f t="shared" si="3"/>
        <v>100</v>
      </c>
      <c r="J44" s="54"/>
      <c r="K44" s="55">
        <f t="shared" si="4"/>
        <v>100</v>
      </c>
      <c r="L44" s="54"/>
      <c r="M44" s="55">
        <f t="shared" si="5"/>
        <v>100</v>
      </c>
      <c r="N44" s="54"/>
      <c r="O44" s="56">
        <f t="shared" si="6"/>
        <v>100</v>
      </c>
      <c r="P44" s="54"/>
      <c r="Q44" s="56">
        <f t="shared" si="7"/>
        <v>100</v>
      </c>
      <c r="R44" s="19"/>
      <c r="S44" s="58"/>
      <c r="T44" s="12"/>
    </row>
    <row r="45" spans="1:20" ht="20.25" customHeight="1" x14ac:dyDescent="0.25">
      <c r="A45" s="52" t="s">
        <v>150</v>
      </c>
      <c r="B45" s="53" t="s">
        <v>151</v>
      </c>
      <c r="C45" s="16">
        <v>67389.5</v>
      </c>
      <c r="D45" s="54">
        <v>455969.7</v>
      </c>
      <c r="E45" s="55">
        <f t="shared" si="1"/>
        <v>523359.2</v>
      </c>
      <c r="F45" s="54"/>
      <c r="G45" s="55">
        <f t="shared" si="2"/>
        <v>523359.2</v>
      </c>
      <c r="H45" s="54"/>
      <c r="I45" s="55">
        <f t="shared" si="3"/>
        <v>523359.2</v>
      </c>
      <c r="J45" s="54">
        <v>-666.20000000001164</v>
      </c>
      <c r="K45" s="55">
        <f t="shared" si="4"/>
        <v>522693</v>
      </c>
      <c r="L45" s="54"/>
      <c r="M45" s="55">
        <f t="shared" si="5"/>
        <v>522693</v>
      </c>
      <c r="N45" s="54"/>
      <c r="O45" s="56">
        <f t="shared" si="6"/>
        <v>522693</v>
      </c>
      <c r="P45" s="54"/>
      <c r="Q45" s="56">
        <f t="shared" si="7"/>
        <v>522693</v>
      </c>
      <c r="R45" s="19">
        <f>D45+J45</f>
        <v>455303.5</v>
      </c>
      <c r="S45" s="58"/>
      <c r="T45" s="12"/>
    </row>
    <row r="46" spans="1:20" s="13" customFormat="1" ht="15.75" x14ac:dyDescent="0.2">
      <c r="A46" s="60" t="s">
        <v>152</v>
      </c>
      <c r="B46" s="30" t="s">
        <v>153</v>
      </c>
      <c r="C46" s="31">
        <f>SUM(C47:C53)</f>
        <v>35961492.099999994</v>
      </c>
      <c r="D46" s="31">
        <f t="shared" ref="D46:Q46" si="13">SUM(D47:D53)</f>
        <v>348197.700000001</v>
      </c>
      <c r="E46" s="31">
        <f t="shared" si="13"/>
        <v>36309689.799999997</v>
      </c>
      <c r="F46" s="31">
        <f t="shared" si="13"/>
        <v>8935.1999999992549</v>
      </c>
      <c r="G46" s="31">
        <f t="shared" si="13"/>
        <v>36318625</v>
      </c>
      <c r="H46" s="31">
        <f t="shared" si="13"/>
        <v>266077.70000000228</v>
      </c>
      <c r="I46" s="31">
        <f t="shared" si="13"/>
        <v>36584702.700000003</v>
      </c>
      <c r="J46" s="31">
        <f t="shared" si="13"/>
        <v>1674083.6999999972</v>
      </c>
      <c r="K46" s="31">
        <f t="shared" si="13"/>
        <v>38258786.400000006</v>
      </c>
      <c r="L46" s="31"/>
      <c r="M46" s="31">
        <f t="shared" si="13"/>
        <v>38258786.400000006</v>
      </c>
      <c r="N46" s="31">
        <f t="shared" si="13"/>
        <v>158245.60000000231</v>
      </c>
      <c r="O46" s="31">
        <f t="shared" si="13"/>
        <v>38417032.000000007</v>
      </c>
      <c r="P46" s="31">
        <f t="shared" si="13"/>
        <v>322841.79999999719</v>
      </c>
      <c r="Q46" s="31">
        <f>SUM(Q47:Q53)-0.1</f>
        <v>38739873.699999996</v>
      </c>
      <c r="R46" s="31">
        <f>SUM(R47:R53)</f>
        <v>2778381.6999999993</v>
      </c>
      <c r="S46" s="62"/>
      <c r="T46" s="12"/>
    </row>
    <row r="47" spans="1:20" ht="17.25" customHeight="1" x14ac:dyDescent="0.2">
      <c r="A47" s="52" t="s">
        <v>154</v>
      </c>
      <c r="B47" s="53" t="s">
        <v>155</v>
      </c>
      <c r="C47" s="16">
        <v>5958263.2000000002</v>
      </c>
      <c r="D47" s="54"/>
      <c r="E47" s="55">
        <f t="shared" si="1"/>
        <v>5958263.2000000002</v>
      </c>
      <c r="F47" s="54">
        <v>4500</v>
      </c>
      <c r="G47" s="55">
        <f t="shared" si="2"/>
        <v>5962763.2000000002</v>
      </c>
      <c r="H47" s="54"/>
      <c r="I47" s="55">
        <f t="shared" si="3"/>
        <v>5962763.2000000002</v>
      </c>
      <c r="J47" s="54">
        <v>623551.70000000019</v>
      </c>
      <c r="K47" s="55">
        <f t="shared" si="4"/>
        <v>6586314.9000000004</v>
      </c>
      <c r="L47" s="54"/>
      <c r="M47" s="55">
        <f t="shared" si="5"/>
        <v>6586314.9000000004</v>
      </c>
      <c r="N47" s="54"/>
      <c r="O47" s="56">
        <f t="shared" si="6"/>
        <v>6586314.9000000004</v>
      </c>
      <c r="P47" s="54">
        <v>24616.899999999441</v>
      </c>
      <c r="Q47" s="56">
        <f t="shared" si="7"/>
        <v>6610931.7999999998</v>
      </c>
      <c r="R47" s="19">
        <f>F47+J47+P47</f>
        <v>652668.59999999963</v>
      </c>
      <c r="S47" s="63"/>
      <c r="T47" s="12"/>
    </row>
    <row r="48" spans="1:20" ht="18" customHeight="1" x14ac:dyDescent="0.25">
      <c r="A48" s="52" t="s">
        <v>156</v>
      </c>
      <c r="B48" s="53" t="s">
        <v>157</v>
      </c>
      <c r="C48" s="16">
        <v>23818500.199999999</v>
      </c>
      <c r="D48" s="54">
        <v>102973.80000000075</v>
      </c>
      <c r="E48" s="55">
        <f t="shared" si="1"/>
        <v>23921474</v>
      </c>
      <c r="F48" s="54">
        <v>4435.1999999992549</v>
      </c>
      <c r="G48" s="55">
        <f t="shared" si="2"/>
        <v>23925909.199999999</v>
      </c>
      <c r="H48" s="54">
        <v>266008.40000000224</v>
      </c>
      <c r="I48" s="55">
        <f t="shared" si="3"/>
        <v>24191917.600000001</v>
      </c>
      <c r="J48" s="54">
        <v>832549.29999999702</v>
      </c>
      <c r="K48" s="55">
        <f t="shared" si="4"/>
        <v>25024466.899999999</v>
      </c>
      <c r="L48" s="54"/>
      <c r="M48" s="55">
        <f t="shared" si="5"/>
        <v>25024466.899999999</v>
      </c>
      <c r="N48" s="54">
        <v>78033.400000002235</v>
      </c>
      <c r="O48" s="56">
        <f t="shared" si="6"/>
        <v>25102500.300000001</v>
      </c>
      <c r="P48" s="54">
        <v>284843.09999999776</v>
      </c>
      <c r="Q48" s="56">
        <f t="shared" si="7"/>
        <v>25387343.399999999</v>
      </c>
      <c r="R48" s="19">
        <f>D48+F48+H48+J48+N48+P48</f>
        <v>1568843.1999999993</v>
      </c>
      <c r="S48" s="58"/>
      <c r="T48" s="12"/>
    </row>
    <row r="49" spans="1:20" ht="19.5" customHeight="1" x14ac:dyDescent="0.25">
      <c r="A49" s="52" t="s">
        <v>158</v>
      </c>
      <c r="B49" s="53" t="s">
        <v>159</v>
      </c>
      <c r="C49" s="16">
        <v>1180921.3999999999</v>
      </c>
      <c r="D49" s="54">
        <v>49999</v>
      </c>
      <c r="E49" s="55">
        <f t="shared" si="1"/>
        <v>1230920.3999999999</v>
      </c>
      <c r="F49" s="54"/>
      <c r="G49" s="55">
        <f t="shared" si="2"/>
        <v>1230920.3999999999</v>
      </c>
      <c r="H49" s="54"/>
      <c r="I49" s="55">
        <f t="shared" si="3"/>
        <v>1230920.3999999999</v>
      </c>
      <c r="J49" s="54">
        <v>107331.5</v>
      </c>
      <c r="K49" s="55">
        <f t="shared" si="4"/>
        <v>1338251.8999999999</v>
      </c>
      <c r="L49" s="54"/>
      <c r="M49" s="55">
        <f t="shared" si="5"/>
        <v>1338251.8999999999</v>
      </c>
      <c r="N49" s="54">
        <v>9087.6000000000931</v>
      </c>
      <c r="O49" s="56">
        <f t="shared" si="6"/>
        <v>1347339.5</v>
      </c>
      <c r="P49" s="54"/>
      <c r="Q49" s="56">
        <f t="shared" si="7"/>
        <v>1347339.5</v>
      </c>
      <c r="R49" s="19">
        <f>D49+J49+N49</f>
        <v>166418.10000000009</v>
      </c>
      <c r="S49" s="58"/>
      <c r="T49" s="12"/>
    </row>
    <row r="50" spans="1:20" ht="18" customHeight="1" x14ac:dyDescent="0.25">
      <c r="A50" s="52" t="s">
        <v>160</v>
      </c>
      <c r="B50" s="53" t="s">
        <v>161</v>
      </c>
      <c r="C50" s="16">
        <v>3575784.9</v>
      </c>
      <c r="D50" s="54">
        <v>-61421.199999999721</v>
      </c>
      <c r="E50" s="55">
        <f t="shared" si="1"/>
        <v>3514363.7</v>
      </c>
      <c r="F50" s="54"/>
      <c r="G50" s="55">
        <f t="shared" si="2"/>
        <v>3514363.7</v>
      </c>
      <c r="H50" s="54"/>
      <c r="I50" s="55">
        <f t="shared" si="3"/>
        <v>3514363.7</v>
      </c>
      <c r="J50" s="54">
        <v>117158.89999999991</v>
      </c>
      <c r="K50" s="55">
        <f t="shared" si="4"/>
        <v>3631522.6</v>
      </c>
      <c r="L50" s="54"/>
      <c r="M50" s="55">
        <f t="shared" si="5"/>
        <v>3631522.6</v>
      </c>
      <c r="N50" s="54">
        <v>16903</v>
      </c>
      <c r="O50" s="56">
        <f t="shared" si="6"/>
        <v>3648425.6</v>
      </c>
      <c r="P50" s="54"/>
      <c r="Q50" s="56">
        <f t="shared" si="7"/>
        <v>3648425.6</v>
      </c>
      <c r="R50" s="19">
        <f>D50+J50+N50</f>
        <v>72640.700000000186</v>
      </c>
      <c r="S50" s="58"/>
      <c r="T50" s="12"/>
    </row>
    <row r="51" spans="1:20" ht="25.5" x14ac:dyDescent="0.25">
      <c r="A51" s="52" t="s">
        <v>162</v>
      </c>
      <c r="B51" s="53" t="s">
        <v>163</v>
      </c>
      <c r="C51" s="16">
        <v>250609.3</v>
      </c>
      <c r="D51" s="54">
        <v>11169.600000000006</v>
      </c>
      <c r="E51" s="55">
        <f t="shared" si="1"/>
        <v>261778.9</v>
      </c>
      <c r="F51" s="54"/>
      <c r="G51" s="55">
        <f t="shared" si="2"/>
        <v>261778.9</v>
      </c>
      <c r="H51" s="54">
        <v>69.300000000017462</v>
      </c>
      <c r="I51" s="55">
        <f t="shared" si="3"/>
        <v>261848.2</v>
      </c>
      <c r="J51" s="54">
        <v>-16040</v>
      </c>
      <c r="K51" s="55">
        <f t="shared" si="4"/>
        <v>245808.2</v>
      </c>
      <c r="L51" s="54"/>
      <c r="M51" s="55">
        <f t="shared" si="5"/>
        <v>245808.2</v>
      </c>
      <c r="N51" s="54">
        <v>123.19999999998254</v>
      </c>
      <c r="O51" s="56">
        <f t="shared" si="6"/>
        <v>245931.4</v>
      </c>
      <c r="P51" s="54">
        <v>396.60000000000582</v>
      </c>
      <c r="Q51" s="56">
        <f t="shared" si="7"/>
        <v>246328</v>
      </c>
      <c r="R51" s="19">
        <f>D51+H51+J51+N51+P51</f>
        <v>-4281.2999999999884</v>
      </c>
      <c r="S51" s="58"/>
      <c r="T51" s="12"/>
    </row>
    <row r="52" spans="1:20" ht="17.25" customHeight="1" x14ac:dyDescent="0.25">
      <c r="A52" s="52" t="s">
        <v>164</v>
      </c>
      <c r="B52" s="53" t="s">
        <v>165</v>
      </c>
      <c r="C52" s="16">
        <v>133588.6</v>
      </c>
      <c r="D52" s="54">
        <v>23051.5</v>
      </c>
      <c r="E52" s="55">
        <f t="shared" si="1"/>
        <v>156640.1</v>
      </c>
      <c r="F52" s="54"/>
      <c r="G52" s="55">
        <f t="shared" si="2"/>
        <v>156640.1</v>
      </c>
      <c r="H52" s="54"/>
      <c r="I52" s="55">
        <f t="shared" si="3"/>
        <v>156640.1</v>
      </c>
      <c r="J52" s="54">
        <v>-89523.900000000009</v>
      </c>
      <c r="K52" s="55">
        <f t="shared" si="4"/>
        <v>67116.2</v>
      </c>
      <c r="L52" s="54"/>
      <c r="M52" s="55">
        <f t="shared" si="5"/>
        <v>67116.2</v>
      </c>
      <c r="N52" s="54">
        <v>4098.4000000000087</v>
      </c>
      <c r="O52" s="56">
        <f t="shared" si="6"/>
        <v>71214.600000000006</v>
      </c>
      <c r="P52" s="54">
        <v>12985.199999999997</v>
      </c>
      <c r="Q52" s="56">
        <f t="shared" si="7"/>
        <v>84199.8</v>
      </c>
      <c r="R52" s="19">
        <f>D52+J52+N52+P52</f>
        <v>-49388.800000000003</v>
      </c>
      <c r="S52" s="58"/>
      <c r="T52" s="12"/>
    </row>
    <row r="53" spans="1:20" ht="16.5" customHeight="1" x14ac:dyDescent="0.25">
      <c r="A53" s="52" t="s">
        <v>166</v>
      </c>
      <c r="B53" s="53" t="s">
        <v>167</v>
      </c>
      <c r="C53" s="16">
        <v>1043824.5</v>
      </c>
      <c r="D53" s="54">
        <v>222425</v>
      </c>
      <c r="E53" s="55">
        <f t="shared" si="1"/>
        <v>1266249.5</v>
      </c>
      <c r="F53" s="54"/>
      <c r="G53" s="55">
        <f t="shared" si="2"/>
        <v>1266249.5</v>
      </c>
      <c r="H53" s="54"/>
      <c r="I53" s="55">
        <f t="shared" si="3"/>
        <v>1266249.5</v>
      </c>
      <c r="J53" s="54">
        <v>99056.199999999953</v>
      </c>
      <c r="K53" s="55">
        <f t="shared" si="4"/>
        <v>1365305.7</v>
      </c>
      <c r="L53" s="54"/>
      <c r="M53" s="55">
        <f t="shared" si="5"/>
        <v>1365305.7</v>
      </c>
      <c r="N53" s="54">
        <v>50000</v>
      </c>
      <c r="O53" s="56">
        <f t="shared" si="6"/>
        <v>1415305.7</v>
      </c>
      <c r="P53" s="54"/>
      <c r="Q53" s="56">
        <f t="shared" si="7"/>
        <v>1415305.7</v>
      </c>
      <c r="R53" s="19">
        <f>D53+J53+N53</f>
        <v>371481.19999999995</v>
      </c>
      <c r="S53" s="58"/>
      <c r="T53" s="12"/>
    </row>
    <row r="54" spans="1:20" s="13" customFormat="1" ht="21" customHeight="1" x14ac:dyDescent="0.2">
      <c r="A54" s="60" t="s">
        <v>168</v>
      </c>
      <c r="B54" s="30" t="s">
        <v>169</v>
      </c>
      <c r="C54" s="31">
        <f>SUM(C55:C56)</f>
        <v>1939319.2</v>
      </c>
      <c r="D54" s="31">
        <f t="shared" ref="D54:R54" si="14">SUM(D55:D56)</f>
        <v>764517.49999999977</v>
      </c>
      <c r="E54" s="31">
        <f t="shared" si="14"/>
        <v>2703836.6999999997</v>
      </c>
      <c r="F54" s="31">
        <f t="shared" si="14"/>
        <v>5000</v>
      </c>
      <c r="G54" s="31">
        <f t="shared" si="14"/>
        <v>2708836.6999999997</v>
      </c>
      <c r="H54" s="31">
        <f t="shared" si="14"/>
        <v>254512.20000000019</v>
      </c>
      <c r="I54" s="31">
        <f t="shared" si="14"/>
        <v>2963348.9</v>
      </c>
      <c r="J54" s="31">
        <f t="shared" si="14"/>
        <v>258509.89999999991</v>
      </c>
      <c r="K54" s="31">
        <f t="shared" si="14"/>
        <v>3221858.8</v>
      </c>
      <c r="L54" s="31"/>
      <c r="M54" s="31">
        <f t="shared" si="14"/>
        <v>3221858.8</v>
      </c>
      <c r="N54" s="31">
        <f t="shared" si="14"/>
        <v>12211.100000000093</v>
      </c>
      <c r="O54" s="31">
        <f t="shared" si="14"/>
        <v>3234069.9</v>
      </c>
      <c r="P54" s="31">
        <f t="shared" si="14"/>
        <v>61171.399999999907</v>
      </c>
      <c r="Q54" s="31">
        <f t="shared" si="14"/>
        <v>3295241.3</v>
      </c>
      <c r="R54" s="31">
        <f t="shared" si="14"/>
        <v>1355922.0999999999</v>
      </c>
      <c r="S54" s="70"/>
      <c r="T54" s="12"/>
    </row>
    <row r="55" spans="1:20" ht="18" customHeight="1" x14ac:dyDescent="0.2">
      <c r="A55" s="52" t="s">
        <v>170</v>
      </c>
      <c r="B55" s="53" t="s">
        <v>171</v>
      </c>
      <c r="C55" s="16">
        <v>1844607.3</v>
      </c>
      <c r="D55" s="54">
        <v>764517.49999999977</v>
      </c>
      <c r="E55" s="55">
        <f t="shared" si="1"/>
        <v>2609124.7999999998</v>
      </c>
      <c r="F55" s="54">
        <v>5000</v>
      </c>
      <c r="G55" s="55">
        <f t="shared" si="2"/>
        <v>2614124.7999999998</v>
      </c>
      <c r="H55" s="54">
        <v>254512.20000000019</v>
      </c>
      <c r="I55" s="55">
        <f t="shared" si="3"/>
        <v>2868637</v>
      </c>
      <c r="J55" s="54">
        <v>258509.89999999991</v>
      </c>
      <c r="K55" s="55">
        <f t="shared" si="4"/>
        <v>3127146.9</v>
      </c>
      <c r="L55" s="54"/>
      <c r="M55" s="55">
        <f t="shared" si="5"/>
        <v>3127146.9</v>
      </c>
      <c r="N55" s="54">
        <v>12211.100000000093</v>
      </c>
      <c r="O55" s="56">
        <f t="shared" si="6"/>
        <v>3139358</v>
      </c>
      <c r="P55" s="54">
        <v>61171.399999999907</v>
      </c>
      <c r="Q55" s="56">
        <f t="shared" si="7"/>
        <v>3200529.4</v>
      </c>
      <c r="R55" s="19">
        <f>D55+F55+H55+J55+N55+P55</f>
        <v>1355922.0999999999</v>
      </c>
      <c r="S55" s="71"/>
      <c r="T55" s="12"/>
    </row>
    <row r="56" spans="1:20" ht="18.75" customHeight="1" x14ac:dyDescent="0.25">
      <c r="A56" s="52" t="s">
        <v>172</v>
      </c>
      <c r="B56" s="53" t="s">
        <v>173</v>
      </c>
      <c r="C56" s="16">
        <v>94711.9</v>
      </c>
      <c r="D56" s="54"/>
      <c r="E56" s="55">
        <f t="shared" si="1"/>
        <v>94711.9</v>
      </c>
      <c r="F56" s="54"/>
      <c r="G56" s="55">
        <f t="shared" si="2"/>
        <v>94711.9</v>
      </c>
      <c r="H56" s="54"/>
      <c r="I56" s="55">
        <f t="shared" si="3"/>
        <v>94711.9</v>
      </c>
      <c r="J56" s="54"/>
      <c r="K56" s="55">
        <f t="shared" si="4"/>
        <v>94711.9</v>
      </c>
      <c r="L56" s="54"/>
      <c r="M56" s="55">
        <f t="shared" si="5"/>
        <v>94711.9</v>
      </c>
      <c r="N56" s="54"/>
      <c r="O56" s="56">
        <f t="shared" si="6"/>
        <v>94711.9</v>
      </c>
      <c r="P56" s="54"/>
      <c r="Q56" s="56">
        <f t="shared" si="7"/>
        <v>94711.9</v>
      </c>
      <c r="R56" s="19"/>
      <c r="S56" s="58"/>
      <c r="T56" s="12"/>
    </row>
    <row r="57" spans="1:20" s="13" customFormat="1" ht="20.25" customHeight="1" x14ac:dyDescent="0.2">
      <c r="A57" s="60" t="s">
        <v>174</v>
      </c>
      <c r="B57" s="30" t="s">
        <v>175</v>
      </c>
      <c r="C57" s="31">
        <f>SUM(C58:C64)</f>
        <v>12926960.699999999</v>
      </c>
      <c r="D57" s="31">
        <f t="shared" ref="D57:R57" si="15">SUM(D58:D64)</f>
        <v>1867321.6000000006</v>
      </c>
      <c r="E57" s="31">
        <f t="shared" si="15"/>
        <v>14794282.300000001</v>
      </c>
      <c r="F57" s="31">
        <f t="shared" si="15"/>
        <v>183845.49999999965</v>
      </c>
      <c r="G57" s="31">
        <f t="shared" si="15"/>
        <v>14978127.800000001</v>
      </c>
      <c r="H57" s="31">
        <f t="shared" si="15"/>
        <v>17069.599999999627</v>
      </c>
      <c r="I57" s="31">
        <f t="shared" si="15"/>
        <v>14995197.4</v>
      </c>
      <c r="J57" s="31">
        <f t="shared" si="15"/>
        <v>824797.99999999988</v>
      </c>
      <c r="K57" s="31">
        <f t="shared" si="15"/>
        <v>15819995.399999999</v>
      </c>
      <c r="L57" s="31">
        <f t="shared" si="15"/>
        <v>200000</v>
      </c>
      <c r="M57" s="31">
        <f t="shared" si="15"/>
        <v>16019995.399999999</v>
      </c>
      <c r="N57" s="31">
        <f t="shared" si="15"/>
        <v>554589.50000000035</v>
      </c>
      <c r="O57" s="31">
        <f t="shared" si="15"/>
        <v>16574584.899999999</v>
      </c>
      <c r="P57" s="31">
        <f t="shared" si="15"/>
        <v>250864.7</v>
      </c>
      <c r="Q57" s="31">
        <f t="shared" si="15"/>
        <v>16825449.599999998</v>
      </c>
      <c r="R57" s="31">
        <f t="shared" si="15"/>
        <v>3898488.9</v>
      </c>
      <c r="S57" s="61"/>
      <c r="T57" s="12"/>
    </row>
    <row r="58" spans="1:20" ht="18.75" customHeight="1" x14ac:dyDescent="0.2">
      <c r="A58" s="52" t="s">
        <v>176</v>
      </c>
      <c r="B58" s="53" t="s">
        <v>177</v>
      </c>
      <c r="C58" s="16">
        <v>7933486.5999999996</v>
      </c>
      <c r="D58" s="54">
        <v>1251242.3000000007</v>
      </c>
      <c r="E58" s="55">
        <f t="shared" si="1"/>
        <v>9184728.9000000004</v>
      </c>
      <c r="F58" s="54">
        <v>167463.69999999925</v>
      </c>
      <c r="G58" s="55">
        <f t="shared" si="2"/>
        <v>9352192.5999999996</v>
      </c>
      <c r="H58" s="54">
        <v>17069.599999999627</v>
      </c>
      <c r="I58" s="55">
        <f t="shared" si="3"/>
        <v>9369262.1999999993</v>
      </c>
      <c r="J58" s="54">
        <v>527723.90000000037</v>
      </c>
      <c r="K58" s="55">
        <f t="shared" si="4"/>
        <v>9896986.0999999996</v>
      </c>
      <c r="L58" s="54">
        <v>200000</v>
      </c>
      <c r="M58" s="55">
        <f t="shared" si="5"/>
        <v>10096986.1</v>
      </c>
      <c r="N58" s="54">
        <v>522194.90000000037</v>
      </c>
      <c r="O58" s="56">
        <f t="shared" si="6"/>
        <v>10619181</v>
      </c>
      <c r="P58" s="54">
        <v>83944.5</v>
      </c>
      <c r="Q58" s="56">
        <f t="shared" si="7"/>
        <v>10703125.5</v>
      </c>
      <c r="R58" s="19">
        <f>D58+F58+H58+J58+L58+N58+P58</f>
        <v>2769638.9000000004</v>
      </c>
      <c r="T58" s="12"/>
    </row>
    <row r="59" spans="1:20" ht="21" customHeight="1" x14ac:dyDescent="0.25">
      <c r="A59" s="52" t="s">
        <v>178</v>
      </c>
      <c r="B59" s="53" t="s">
        <v>179</v>
      </c>
      <c r="C59" s="16">
        <v>358821.9</v>
      </c>
      <c r="D59" s="54">
        <v>188554.5</v>
      </c>
      <c r="E59" s="55">
        <f t="shared" si="1"/>
        <v>547376.4</v>
      </c>
      <c r="F59" s="54">
        <v>163845.40000000002</v>
      </c>
      <c r="G59" s="55">
        <f t="shared" si="2"/>
        <v>711221.8</v>
      </c>
      <c r="H59" s="54"/>
      <c r="I59" s="55">
        <f t="shared" si="3"/>
        <v>711221.8</v>
      </c>
      <c r="J59" s="54">
        <v>60203.199999999953</v>
      </c>
      <c r="K59" s="55">
        <f t="shared" si="4"/>
        <v>771425</v>
      </c>
      <c r="L59" s="54"/>
      <c r="M59" s="55">
        <f t="shared" si="5"/>
        <v>771425</v>
      </c>
      <c r="N59" s="54">
        <v>18894.599999999977</v>
      </c>
      <c r="O59" s="56">
        <f t="shared" si="6"/>
        <v>790319.6</v>
      </c>
      <c r="P59" s="54">
        <v>68583.599999999977</v>
      </c>
      <c r="Q59" s="56">
        <f t="shared" si="7"/>
        <v>858903.2</v>
      </c>
      <c r="R59" s="19">
        <f>D59+F59+J59+N59+P59</f>
        <v>500081.29999999993</v>
      </c>
      <c r="S59" s="58"/>
      <c r="T59" s="12"/>
    </row>
    <row r="60" spans="1:20" ht="17.25" customHeight="1" x14ac:dyDescent="0.2">
      <c r="A60" s="52" t="s">
        <v>180</v>
      </c>
      <c r="B60" s="53" t="s">
        <v>181</v>
      </c>
      <c r="C60" s="16">
        <v>492582.9</v>
      </c>
      <c r="D60" s="54"/>
      <c r="E60" s="55">
        <f t="shared" si="1"/>
        <v>492582.9</v>
      </c>
      <c r="F60" s="54"/>
      <c r="G60" s="55">
        <f t="shared" si="2"/>
        <v>492582.9</v>
      </c>
      <c r="H60" s="54"/>
      <c r="I60" s="55">
        <f t="shared" si="3"/>
        <v>492582.9</v>
      </c>
      <c r="J60" s="54">
        <v>2703.6999999999534</v>
      </c>
      <c r="K60" s="55">
        <f t="shared" si="4"/>
        <v>495286.6</v>
      </c>
      <c r="L60" s="54"/>
      <c r="M60" s="55">
        <f t="shared" si="5"/>
        <v>495286.6</v>
      </c>
      <c r="N60" s="54">
        <v>-95.5</v>
      </c>
      <c r="O60" s="56">
        <f t="shared" si="6"/>
        <v>495191.1</v>
      </c>
      <c r="P60" s="54">
        <v>-2010.8999999999651</v>
      </c>
      <c r="Q60" s="56">
        <f t="shared" si="7"/>
        <v>493180.2</v>
      </c>
      <c r="R60" s="19">
        <f>J60+N60+P60</f>
        <v>597.29999999998836</v>
      </c>
      <c r="S60" s="71"/>
      <c r="T60" s="12"/>
    </row>
    <row r="61" spans="1:20" ht="17.25" customHeight="1" x14ac:dyDescent="0.25">
      <c r="A61" s="52" t="s">
        <v>182</v>
      </c>
      <c r="B61" s="53" t="s">
        <v>183</v>
      </c>
      <c r="C61" s="16">
        <v>103730.3</v>
      </c>
      <c r="D61" s="54"/>
      <c r="E61" s="55">
        <f t="shared" si="1"/>
        <v>103730.3</v>
      </c>
      <c r="F61" s="54"/>
      <c r="G61" s="55">
        <f t="shared" si="2"/>
        <v>103730.3</v>
      </c>
      <c r="H61" s="54"/>
      <c r="I61" s="55">
        <f t="shared" si="3"/>
        <v>103730.3</v>
      </c>
      <c r="J61" s="54">
        <v>7697.3000000000029</v>
      </c>
      <c r="K61" s="55">
        <f t="shared" si="4"/>
        <v>111427.6</v>
      </c>
      <c r="L61" s="54"/>
      <c r="M61" s="55">
        <f t="shared" si="5"/>
        <v>111427.6</v>
      </c>
      <c r="N61" s="54"/>
      <c r="O61" s="56">
        <f t="shared" si="6"/>
        <v>111427.6</v>
      </c>
      <c r="P61" s="54"/>
      <c r="Q61" s="56">
        <f t="shared" si="7"/>
        <v>111427.6</v>
      </c>
      <c r="R61" s="19">
        <f>J61</f>
        <v>7697.3000000000029</v>
      </c>
      <c r="S61" s="58"/>
      <c r="T61" s="12"/>
    </row>
    <row r="62" spans="1:20" ht="25.5" x14ac:dyDescent="0.25">
      <c r="A62" s="52" t="s">
        <v>184</v>
      </c>
      <c r="B62" s="53" t="s">
        <v>185</v>
      </c>
      <c r="C62" s="16">
        <v>238577.1</v>
      </c>
      <c r="D62" s="54"/>
      <c r="E62" s="55">
        <f t="shared" si="1"/>
        <v>238577.1</v>
      </c>
      <c r="F62" s="54"/>
      <c r="G62" s="55">
        <f t="shared" si="2"/>
        <v>238577.1</v>
      </c>
      <c r="H62" s="54"/>
      <c r="I62" s="55">
        <f t="shared" si="3"/>
        <v>238577.1</v>
      </c>
      <c r="J62" s="54">
        <v>13459.699999999983</v>
      </c>
      <c r="K62" s="55">
        <f t="shared" si="4"/>
        <v>252036.8</v>
      </c>
      <c r="L62" s="54"/>
      <c r="M62" s="55">
        <f t="shared" si="5"/>
        <v>252036.8</v>
      </c>
      <c r="N62" s="54"/>
      <c r="O62" s="56">
        <f t="shared" si="6"/>
        <v>252036.8</v>
      </c>
      <c r="P62" s="54"/>
      <c r="Q62" s="56">
        <f t="shared" si="7"/>
        <v>252036.8</v>
      </c>
      <c r="R62" s="19">
        <f>J62</f>
        <v>13459.699999999983</v>
      </c>
      <c r="S62" s="58"/>
      <c r="T62" s="12"/>
    </row>
    <row r="63" spans="1:20" ht="17.25" customHeight="1" x14ac:dyDescent="0.25">
      <c r="A63" s="52" t="s">
        <v>186</v>
      </c>
      <c r="B63" s="53" t="s">
        <v>187</v>
      </c>
      <c r="C63" s="16">
        <v>7897.1</v>
      </c>
      <c r="D63" s="54"/>
      <c r="E63" s="55">
        <f t="shared" si="1"/>
        <v>7897.1</v>
      </c>
      <c r="F63" s="54"/>
      <c r="G63" s="55">
        <f t="shared" si="2"/>
        <v>7897.1</v>
      </c>
      <c r="H63" s="54"/>
      <c r="I63" s="55">
        <f t="shared" si="3"/>
        <v>7897.1</v>
      </c>
      <c r="J63" s="54">
        <v>1018.6000000000004</v>
      </c>
      <c r="K63" s="55">
        <f t="shared" si="4"/>
        <v>8915.7000000000007</v>
      </c>
      <c r="L63" s="54"/>
      <c r="M63" s="55">
        <f t="shared" si="5"/>
        <v>8915.7000000000007</v>
      </c>
      <c r="N63" s="54"/>
      <c r="O63" s="56">
        <f t="shared" si="6"/>
        <v>8915.7000000000007</v>
      </c>
      <c r="P63" s="54"/>
      <c r="Q63" s="56">
        <f t="shared" si="7"/>
        <v>8915.7000000000007</v>
      </c>
      <c r="R63" s="19">
        <f>J63</f>
        <v>1018.6000000000004</v>
      </c>
      <c r="S63" s="58"/>
      <c r="T63" s="12"/>
    </row>
    <row r="64" spans="1:20" ht="18.75" customHeight="1" x14ac:dyDescent="0.25">
      <c r="A64" s="52" t="s">
        <v>188</v>
      </c>
      <c r="B64" s="53" t="s">
        <v>189</v>
      </c>
      <c r="C64" s="16">
        <v>3791864.8</v>
      </c>
      <c r="D64" s="54">
        <v>427524.79999999981</v>
      </c>
      <c r="E64" s="55">
        <f t="shared" si="1"/>
        <v>4219389.5999999996</v>
      </c>
      <c r="F64" s="54">
        <v>-147463.59999999963</v>
      </c>
      <c r="G64" s="55">
        <f t="shared" si="2"/>
        <v>4071926</v>
      </c>
      <c r="H64" s="54"/>
      <c r="I64" s="55">
        <f t="shared" si="3"/>
        <v>4071926</v>
      </c>
      <c r="J64" s="54">
        <v>211991.59999999963</v>
      </c>
      <c r="K64" s="55">
        <f t="shared" si="4"/>
        <v>4283917.5999999996</v>
      </c>
      <c r="L64" s="54"/>
      <c r="M64" s="55">
        <f t="shared" si="5"/>
        <v>4283917.5999999996</v>
      </c>
      <c r="N64" s="54">
        <v>13595.5</v>
      </c>
      <c r="O64" s="56">
        <f t="shared" si="6"/>
        <v>4297513.0999999996</v>
      </c>
      <c r="P64" s="54">
        <v>100347.5</v>
      </c>
      <c r="Q64" s="56">
        <f t="shared" si="7"/>
        <v>4397860.5999999996</v>
      </c>
      <c r="R64" s="19">
        <f>D64+F64+J64+N64+P64</f>
        <v>605995.79999999981</v>
      </c>
      <c r="S64" s="58"/>
      <c r="T64" s="12"/>
    </row>
    <row r="65" spans="1:20" s="13" customFormat="1" ht="24" customHeight="1" x14ac:dyDescent="0.2">
      <c r="A65" s="60" t="s">
        <v>190</v>
      </c>
      <c r="B65" s="30" t="s">
        <v>191</v>
      </c>
      <c r="C65" s="31">
        <f>SUM(C66:C70)</f>
        <v>39312555.799999997</v>
      </c>
      <c r="D65" s="31">
        <f t="shared" ref="D65:Q65" si="16">SUM(D66:D70)</f>
        <v>-411392.79999999912</v>
      </c>
      <c r="E65" s="31">
        <f t="shared" si="16"/>
        <v>38901163</v>
      </c>
      <c r="F65" s="31">
        <f t="shared" si="16"/>
        <v>-0.1</v>
      </c>
      <c r="G65" s="31">
        <f t="shared" si="16"/>
        <v>38901162.899999999</v>
      </c>
      <c r="H65" s="31">
        <f t="shared" si="16"/>
        <v>52.800000000046566</v>
      </c>
      <c r="I65" s="31">
        <f t="shared" si="16"/>
        <v>38901215.700000003</v>
      </c>
      <c r="J65" s="31">
        <f t="shared" si="16"/>
        <v>1351966.5000000007</v>
      </c>
      <c r="K65" s="31">
        <f t="shared" si="16"/>
        <v>40253182.200000003</v>
      </c>
      <c r="L65" s="31"/>
      <c r="M65" s="31">
        <f t="shared" si="16"/>
        <v>40253182.200000003</v>
      </c>
      <c r="N65" s="31">
        <f t="shared" si="16"/>
        <v>57420.99999999837</v>
      </c>
      <c r="O65" s="31">
        <f t="shared" si="16"/>
        <v>40310603.199999996</v>
      </c>
      <c r="P65" s="31">
        <f t="shared" si="16"/>
        <v>861063.89999999956</v>
      </c>
      <c r="Q65" s="31">
        <f>SUM(Q66:Q70)+0.1</f>
        <v>41171667.199999996</v>
      </c>
      <c r="R65" s="31">
        <f>SUM(R66:R70)</f>
        <v>1859111.2999999996</v>
      </c>
      <c r="S65" s="75"/>
      <c r="T65" s="12"/>
    </row>
    <row r="66" spans="1:20" ht="19.5" customHeight="1" x14ac:dyDescent="0.2">
      <c r="A66" s="52" t="s">
        <v>192</v>
      </c>
      <c r="B66" s="53" t="s">
        <v>193</v>
      </c>
      <c r="C66" s="16">
        <v>161704.79999999999</v>
      </c>
      <c r="D66" s="54"/>
      <c r="E66" s="55">
        <f t="shared" si="1"/>
        <v>161704.79999999999</v>
      </c>
      <c r="F66" s="54"/>
      <c r="G66" s="55">
        <f t="shared" si="2"/>
        <v>161704.79999999999</v>
      </c>
      <c r="H66" s="54"/>
      <c r="I66" s="55">
        <f t="shared" si="3"/>
        <v>161704.79999999999</v>
      </c>
      <c r="J66" s="54"/>
      <c r="K66" s="55">
        <f t="shared" si="4"/>
        <v>161704.79999999999</v>
      </c>
      <c r="L66" s="54"/>
      <c r="M66" s="55">
        <f t="shared" si="5"/>
        <v>161704.79999999999</v>
      </c>
      <c r="N66" s="54"/>
      <c r="O66" s="56">
        <f t="shared" si="6"/>
        <v>161704.79999999999</v>
      </c>
      <c r="P66" s="54">
        <v>3.1</v>
      </c>
      <c r="Q66" s="56">
        <f t="shared" si="7"/>
        <v>161707.9</v>
      </c>
      <c r="R66" s="19">
        <f>P66</f>
        <v>3.1</v>
      </c>
      <c r="S66" s="71"/>
      <c r="T66" s="12"/>
    </row>
    <row r="67" spans="1:20" ht="20.25" customHeight="1" x14ac:dyDescent="0.25">
      <c r="A67" s="52" t="s">
        <v>194</v>
      </c>
      <c r="B67" s="53" t="s">
        <v>195</v>
      </c>
      <c r="C67" s="16">
        <v>6804426.4000000004</v>
      </c>
      <c r="D67" s="54"/>
      <c r="E67" s="55">
        <f t="shared" si="1"/>
        <v>6804426.4000000004</v>
      </c>
      <c r="F67" s="54">
        <v>-0.1</v>
      </c>
      <c r="G67" s="55">
        <f t="shared" si="2"/>
        <v>6804426.3000000007</v>
      </c>
      <c r="H67" s="54"/>
      <c r="I67" s="55">
        <f t="shared" si="3"/>
        <v>6804426.3000000007</v>
      </c>
      <c r="J67" s="54">
        <v>472900.69999999925</v>
      </c>
      <c r="K67" s="55">
        <f t="shared" si="4"/>
        <v>7277327</v>
      </c>
      <c r="L67" s="54"/>
      <c r="M67" s="55">
        <f t="shared" si="5"/>
        <v>7277327</v>
      </c>
      <c r="N67" s="54">
        <v>6295.5</v>
      </c>
      <c r="O67" s="56">
        <f t="shared" si="6"/>
        <v>7283622.5</v>
      </c>
      <c r="P67" s="54">
        <v>-19245.299999999814</v>
      </c>
      <c r="Q67" s="56">
        <f t="shared" si="7"/>
        <v>7264377.2000000002</v>
      </c>
      <c r="R67" s="19">
        <f>F67+J67+N67+P67</f>
        <v>459950.79999999946</v>
      </c>
      <c r="S67" s="58"/>
      <c r="T67" s="12"/>
    </row>
    <row r="68" spans="1:20" ht="20.25" customHeight="1" x14ac:dyDescent="0.25">
      <c r="A68" s="52" t="s">
        <v>196</v>
      </c>
      <c r="B68" s="53" t="s">
        <v>197</v>
      </c>
      <c r="C68" s="16">
        <v>20623748.699999999</v>
      </c>
      <c r="D68" s="54">
        <v>152041</v>
      </c>
      <c r="E68" s="55">
        <f t="shared" si="1"/>
        <v>20775789.699999999</v>
      </c>
      <c r="F68" s="54"/>
      <c r="G68" s="55">
        <f t="shared" si="2"/>
        <v>20775789.699999999</v>
      </c>
      <c r="H68" s="54"/>
      <c r="I68" s="55">
        <f t="shared" si="3"/>
        <v>20775789.699999999</v>
      </c>
      <c r="J68" s="54">
        <v>-51723.099999997765</v>
      </c>
      <c r="K68" s="55">
        <f t="shared" si="4"/>
        <v>20724066.600000001</v>
      </c>
      <c r="L68" s="54"/>
      <c r="M68" s="55">
        <f t="shared" si="5"/>
        <v>20724066.600000001</v>
      </c>
      <c r="N68" s="54">
        <v>48835.39999999851</v>
      </c>
      <c r="O68" s="56">
        <f t="shared" si="6"/>
        <v>20772902</v>
      </c>
      <c r="P68" s="54">
        <v>62974.89999999851</v>
      </c>
      <c r="Q68" s="56">
        <f t="shared" si="7"/>
        <v>20835876.899999999</v>
      </c>
      <c r="R68" s="19">
        <f>D68+J68+N68+P68</f>
        <v>212128.19999999925</v>
      </c>
      <c r="S68" s="58"/>
      <c r="T68" s="12"/>
    </row>
    <row r="69" spans="1:20" ht="20.25" customHeight="1" x14ac:dyDescent="0.25">
      <c r="A69" s="52" t="s">
        <v>198</v>
      </c>
      <c r="B69" s="53" t="s">
        <v>199</v>
      </c>
      <c r="C69" s="16">
        <v>10136436.5</v>
      </c>
      <c r="D69" s="54">
        <v>-552885.19999999925</v>
      </c>
      <c r="E69" s="55">
        <f t="shared" si="1"/>
        <v>9583551.3000000007</v>
      </c>
      <c r="F69" s="54"/>
      <c r="G69" s="55">
        <f t="shared" si="2"/>
        <v>9583551.3000000007</v>
      </c>
      <c r="H69" s="54"/>
      <c r="I69" s="55">
        <f t="shared" si="3"/>
        <v>9583551.3000000007</v>
      </c>
      <c r="J69" s="54">
        <v>921552.69999999925</v>
      </c>
      <c r="K69" s="55">
        <f t="shared" si="4"/>
        <v>10505104</v>
      </c>
      <c r="L69" s="54"/>
      <c r="M69" s="55">
        <f t="shared" si="5"/>
        <v>10505104</v>
      </c>
      <c r="N69" s="54"/>
      <c r="O69" s="56">
        <f t="shared" si="6"/>
        <v>10505104</v>
      </c>
      <c r="P69" s="54">
        <v>793412.30000000075</v>
      </c>
      <c r="Q69" s="56">
        <f t="shared" si="7"/>
        <v>11298516.300000001</v>
      </c>
      <c r="R69" s="19">
        <f>D69+J69+P69</f>
        <v>1162079.8000000007</v>
      </c>
      <c r="S69" s="58"/>
      <c r="T69" s="12"/>
    </row>
    <row r="70" spans="1:20" ht="18" customHeight="1" x14ac:dyDescent="0.25">
      <c r="A70" s="52" t="s">
        <v>200</v>
      </c>
      <c r="B70" s="53" t="s">
        <v>201</v>
      </c>
      <c r="C70" s="16">
        <v>1586239.4</v>
      </c>
      <c r="D70" s="54">
        <v>-10548.59999999986</v>
      </c>
      <c r="E70" s="55">
        <f t="shared" si="1"/>
        <v>1575690.8</v>
      </c>
      <c r="F70" s="54"/>
      <c r="G70" s="55">
        <f t="shared" si="2"/>
        <v>1575690.8</v>
      </c>
      <c r="H70" s="54">
        <v>52.800000000046566</v>
      </c>
      <c r="I70" s="55">
        <f t="shared" si="3"/>
        <v>1575743.6</v>
      </c>
      <c r="J70" s="54">
        <v>9236.1999999999534</v>
      </c>
      <c r="K70" s="55">
        <f t="shared" si="4"/>
        <v>1584979.8</v>
      </c>
      <c r="L70" s="54"/>
      <c r="M70" s="55">
        <f t="shared" si="5"/>
        <v>1584979.8</v>
      </c>
      <c r="N70" s="54">
        <v>2290.0999999998603</v>
      </c>
      <c r="O70" s="56">
        <f t="shared" si="6"/>
        <v>1587269.9</v>
      </c>
      <c r="P70" s="54">
        <v>23918.90000000014</v>
      </c>
      <c r="Q70" s="56">
        <f t="shared" si="7"/>
        <v>1611188.8</v>
      </c>
      <c r="R70" s="19">
        <f>D70+H70+J70+N70+P70</f>
        <v>24949.40000000014</v>
      </c>
      <c r="S70" s="58"/>
      <c r="T70" s="12"/>
    </row>
    <row r="71" spans="1:20" s="13" customFormat="1" ht="18.75" customHeight="1" x14ac:dyDescent="0.2">
      <c r="A71" s="60" t="s">
        <v>202</v>
      </c>
      <c r="B71" s="30" t="s">
        <v>203</v>
      </c>
      <c r="C71" s="31">
        <f>SUM(C72:C75)</f>
        <v>1383015.7</v>
      </c>
      <c r="D71" s="31">
        <f t="shared" ref="D71:R71" si="17">SUM(D72:D75)</f>
        <v>42363.90000000014</v>
      </c>
      <c r="E71" s="31">
        <f t="shared" si="17"/>
        <v>1425379.6</v>
      </c>
      <c r="F71" s="31">
        <f t="shared" si="17"/>
        <v>24671.600000000006</v>
      </c>
      <c r="G71" s="31">
        <f t="shared" si="17"/>
        <v>1450051.2000000002</v>
      </c>
      <c r="H71" s="31">
        <f t="shared" si="17"/>
        <v>142925.1</v>
      </c>
      <c r="I71" s="31">
        <f t="shared" si="17"/>
        <v>1592976.3</v>
      </c>
      <c r="J71" s="31">
        <f t="shared" si="17"/>
        <v>26928.299999999883</v>
      </c>
      <c r="K71" s="31">
        <f t="shared" si="17"/>
        <v>1619904.6</v>
      </c>
      <c r="L71" s="31">
        <f t="shared" si="17"/>
        <v>356700.00000000006</v>
      </c>
      <c r="M71" s="31">
        <f t="shared" si="17"/>
        <v>1976604.6</v>
      </c>
      <c r="N71" s="31">
        <f t="shared" si="17"/>
        <v>124626.69999999991</v>
      </c>
      <c r="O71" s="31">
        <f t="shared" si="17"/>
        <v>2101231.2999999998</v>
      </c>
      <c r="P71" s="31">
        <f t="shared" si="17"/>
        <v>349921.90000000014</v>
      </c>
      <c r="Q71" s="31">
        <f t="shared" si="17"/>
        <v>2451153.2000000002</v>
      </c>
      <c r="R71" s="31">
        <f t="shared" si="17"/>
        <v>1068137.5000000002</v>
      </c>
      <c r="S71" s="70"/>
      <c r="T71" s="12"/>
    </row>
    <row r="72" spans="1:20" ht="20.25" customHeight="1" x14ac:dyDescent="0.2">
      <c r="A72" s="52" t="s">
        <v>204</v>
      </c>
      <c r="B72" s="53" t="s">
        <v>205</v>
      </c>
      <c r="C72" s="16">
        <v>690103.1</v>
      </c>
      <c r="D72" s="54">
        <v>-651624.79999999993</v>
      </c>
      <c r="E72" s="55">
        <f t="shared" si="1"/>
        <v>38478.300000000047</v>
      </c>
      <c r="F72" s="54"/>
      <c r="G72" s="55">
        <f t="shared" si="2"/>
        <v>38478.300000000047</v>
      </c>
      <c r="H72" s="54"/>
      <c r="I72" s="55">
        <f t="shared" si="3"/>
        <v>38478.300000000047</v>
      </c>
      <c r="J72" s="54">
        <v>-19209.000000000047</v>
      </c>
      <c r="K72" s="55">
        <f t="shared" si="4"/>
        <v>19269.3</v>
      </c>
      <c r="L72" s="54"/>
      <c r="M72" s="55">
        <f t="shared" si="5"/>
        <v>19269.3</v>
      </c>
      <c r="N72" s="54">
        <v>1237.2999999999993</v>
      </c>
      <c r="O72" s="56">
        <f t="shared" si="6"/>
        <v>20506.599999999999</v>
      </c>
      <c r="P72" s="54"/>
      <c r="Q72" s="56">
        <f t="shared" si="7"/>
        <v>20506.599999999999</v>
      </c>
      <c r="R72" s="19">
        <f>D72+J72+N72</f>
        <v>-669596.49999999988</v>
      </c>
      <c r="S72" s="71"/>
      <c r="T72" s="12"/>
    </row>
    <row r="73" spans="1:20" ht="19.5" customHeight="1" x14ac:dyDescent="0.25">
      <c r="A73" s="52" t="s">
        <v>206</v>
      </c>
      <c r="B73" s="53" t="s">
        <v>207</v>
      </c>
      <c r="C73" s="16">
        <v>130180.5</v>
      </c>
      <c r="D73" s="54">
        <v>36131.5</v>
      </c>
      <c r="E73" s="55">
        <f t="shared" ref="E73:E85" si="18">C73+D73</f>
        <v>166312</v>
      </c>
      <c r="F73" s="54">
        <v>24671.600000000006</v>
      </c>
      <c r="G73" s="55">
        <f t="shared" ref="G73:G85" si="19">E73+F73</f>
        <v>190983.6</v>
      </c>
      <c r="H73" s="54">
        <v>142925.1</v>
      </c>
      <c r="I73" s="55">
        <f t="shared" ref="I73:I85" si="20">G73+H73</f>
        <v>333908.7</v>
      </c>
      <c r="J73" s="54">
        <v>24294.599999999977</v>
      </c>
      <c r="K73" s="55">
        <f t="shared" ref="K73:K85" si="21">I73+J73</f>
        <v>358203.3</v>
      </c>
      <c r="L73" s="54">
        <v>356700.00000000006</v>
      </c>
      <c r="M73" s="55">
        <f t="shared" ref="M73:M85" si="22">K73+L73</f>
        <v>714903.3</v>
      </c>
      <c r="N73" s="54">
        <v>120126.69999999995</v>
      </c>
      <c r="O73" s="56">
        <f t="shared" ref="O73:O85" si="23">M73+N73</f>
        <v>835030</v>
      </c>
      <c r="P73" s="54">
        <v>4600</v>
      </c>
      <c r="Q73" s="56">
        <f t="shared" ref="Q73:Q85" si="24">O73+P73</f>
        <v>839630</v>
      </c>
      <c r="R73" s="19">
        <f>D73+F73+H73+J73+L73+N73+P73</f>
        <v>709449.5</v>
      </c>
      <c r="S73" s="58"/>
      <c r="T73" s="12"/>
    </row>
    <row r="74" spans="1:20" ht="19.5" customHeight="1" x14ac:dyDescent="0.25">
      <c r="A74" s="52" t="s">
        <v>208</v>
      </c>
      <c r="B74" s="53" t="s">
        <v>209</v>
      </c>
      <c r="C74" s="16">
        <v>529178.6</v>
      </c>
      <c r="D74" s="54">
        <v>657857.20000000007</v>
      </c>
      <c r="E74" s="55">
        <f t="shared" si="18"/>
        <v>1187035.8</v>
      </c>
      <c r="F74" s="54"/>
      <c r="G74" s="55">
        <f t="shared" si="19"/>
        <v>1187035.8</v>
      </c>
      <c r="H74" s="54"/>
      <c r="I74" s="55">
        <f t="shared" si="20"/>
        <v>1187035.8</v>
      </c>
      <c r="J74" s="54">
        <v>21842.699999999953</v>
      </c>
      <c r="K74" s="55">
        <f t="shared" si="21"/>
        <v>1208878.5</v>
      </c>
      <c r="L74" s="54"/>
      <c r="M74" s="55">
        <f t="shared" si="22"/>
        <v>1208878.5</v>
      </c>
      <c r="N74" s="54">
        <v>3262.6999999999534</v>
      </c>
      <c r="O74" s="56">
        <f t="shared" si="23"/>
        <v>1212141.2</v>
      </c>
      <c r="P74" s="54">
        <v>345321.90000000014</v>
      </c>
      <c r="Q74" s="56">
        <f t="shared" si="24"/>
        <v>1557463.1</v>
      </c>
      <c r="R74" s="19">
        <f>D74+J74+N74+P74</f>
        <v>1028284.5000000001</v>
      </c>
      <c r="S74" s="58"/>
      <c r="T74" s="12"/>
    </row>
    <row r="75" spans="1:20" ht="27.75" customHeight="1" x14ac:dyDescent="0.25">
      <c r="A75" s="52" t="s">
        <v>210</v>
      </c>
      <c r="B75" s="53" t="s">
        <v>211</v>
      </c>
      <c r="C75" s="16">
        <v>33553.5</v>
      </c>
      <c r="D75" s="54"/>
      <c r="E75" s="55">
        <f t="shared" si="18"/>
        <v>33553.5</v>
      </c>
      <c r="F75" s="54"/>
      <c r="G75" s="55">
        <f t="shared" si="19"/>
        <v>33553.5</v>
      </c>
      <c r="H75" s="54"/>
      <c r="I75" s="55">
        <f t="shared" si="20"/>
        <v>33553.5</v>
      </c>
      <c r="J75" s="54"/>
      <c r="K75" s="55">
        <f t="shared" si="21"/>
        <v>33553.5</v>
      </c>
      <c r="L75" s="54"/>
      <c r="M75" s="55">
        <f t="shared" si="22"/>
        <v>33553.5</v>
      </c>
      <c r="N75" s="54"/>
      <c r="O75" s="56">
        <f t="shared" si="23"/>
        <v>33553.5</v>
      </c>
      <c r="P75" s="54"/>
      <c r="Q75" s="56">
        <f t="shared" si="24"/>
        <v>33553.5</v>
      </c>
      <c r="R75" s="19"/>
      <c r="S75" s="58"/>
      <c r="T75" s="12"/>
    </row>
    <row r="76" spans="1:20" s="13" customFormat="1" ht="21" customHeight="1" x14ac:dyDescent="0.2">
      <c r="A76" s="60" t="s">
        <v>212</v>
      </c>
      <c r="B76" s="30" t="s">
        <v>213</v>
      </c>
      <c r="C76" s="31">
        <f t="shared" ref="C76:R76" si="25">SUM(C77:C79)</f>
        <v>153123.90000000002</v>
      </c>
      <c r="D76" s="31"/>
      <c r="E76" s="31">
        <f t="shared" si="25"/>
        <v>153123.90000000002</v>
      </c>
      <c r="F76" s="31"/>
      <c r="G76" s="31">
        <f t="shared" si="25"/>
        <v>153123.90000000002</v>
      </c>
      <c r="H76" s="31"/>
      <c r="I76" s="31">
        <f t="shared" si="25"/>
        <v>153123.90000000002</v>
      </c>
      <c r="J76" s="31"/>
      <c r="K76" s="31">
        <f t="shared" si="25"/>
        <v>153123.90000000002</v>
      </c>
      <c r="L76" s="31"/>
      <c r="M76" s="31">
        <f t="shared" si="25"/>
        <v>153123.90000000002</v>
      </c>
      <c r="N76" s="31">
        <f t="shared" si="25"/>
        <v>26592</v>
      </c>
      <c r="O76" s="31">
        <f t="shared" si="25"/>
        <v>179715.90000000002</v>
      </c>
      <c r="P76" s="31"/>
      <c r="Q76" s="31">
        <f t="shared" si="25"/>
        <v>179715.90000000002</v>
      </c>
      <c r="R76" s="31">
        <f t="shared" si="25"/>
        <v>26592</v>
      </c>
      <c r="S76" s="70"/>
      <c r="T76" s="12"/>
    </row>
    <row r="77" spans="1:20" ht="18.75" customHeight="1" x14ac:dyDescent="0.2">
      <c r="A77" s="52" t="s">
        <v>214</v>
      </c>
      <c r="B77" s="53" t="s">
        <v>215</v>
      </c>
      <c r="C77" s="64">
        <v>38733.300000000003</v>
      </c>
      <c r="D77" s="54"/>
      <c r="E77" s="55">
        <f t="shared" si="18"/>
        <v>38733.300000000003</v>
      </c>
      <c r="F77" s="54"/>
      <c r="G77" s="55">
        <f t="shared" si="19"/>
        <v>38733.300000000003</v>
      </c>
      <c r="H77" s="54"/>
      <c r="I77" s="55">
        <f t="shared" si="20"/>
        <v>38733.300000000003</v>
      </c>
      <c r="J77" s="54"/>
      <c r="K77" s="55">
        <f t="shared" si="21"/>
        <v>38733.300000000003</v>
      </c>
      <c r="L77" s="54"/>
      <c r="M77" s="55">
        <f t="shared" si="22"/>
        <v>38733.300000000003</v>
      </c>
      <c r="N77" s="54">
        <v>16592</v>
      </c>
      <c r="O77" s="56">
        <f t="shared" si="23"/>
        <v>55325.3</v>
      </c>
      <c r="P77" s="54"/>
      <c r="Q77" s="56">
        <f t="shared" si="24"/>
        <v>55325.3</v>
      </c>
      <c r="R77" s="19">
        <f>N77</f>
        <v>16592</v>
      </c>
      <c r="S77" s="71"/>
      <c r="T77" s="12"/>
    </row>
    <row r="78" spans="1:20" ht="21" customHeight="1" x14ac:dyDescent="0.25">
      <c r="A78" s="52" t="s">
        <v>216</v>
      </c>
      <c r="B78" s="53" t="s">
        <v>217</v>
      </c>
      <c r="C78" s="64">
        <v>19194.5</v>
      </c>
      <c r="D78" s="54"/>
      <c r="E78" s="55">
        <f t="shared" si="18"/>
        <v>19194.5</v>
      </c>
      <c r="F78" s="54"/>
      <c r="G78" s="55">
        <f t="shared" si="19"/>
        <v>19194.5</v>
      </c>
      <c r="H78" s="54"/>
      <c r="I78" s="55">
        <f t="shared" si="20"/>
        <v>19194.5</v>
      </c>
      <c r="J78" s="54"/>
      <c r="K78" s="55">
        <f t="shared" si="21"/>
        <v>19194.5</v>
      </c>
      <c r="L78" s="54"/>
      <c r="M78" s="55">
        <f t="shared" si="22"/>
        <v>19194.5</v>
      </c>
      <c r="N78" s="54"/>
      <c r="O78" s="56">
        <f t="shared" si="23"/>
        <v>19194.5</v>
      </c>
      <c r="P78" s="54"/>
      <c r="Q78" s="56">
        <f t="shared" si="24"/>
        <v>19194.5</v>
      </c>
      <c r="R78" s="19"/>
      <c r="S78" s="58"/>
      <c r="T78" s="12"/>
    </row>
    <row r="79" spans="1:20" ht="25.5" x14ac:dyDescent="0.25">
      <c r="A79" s="52" t="s">
        <v>218</v>
      </c>
      <c r="B79" s="53" t="s">
        <v>219</v>
      </c>
      <c r="C79" s="16">
        <v>95196.1</v>
      </c>
      <c r="D79" s="54"/>
      <c r="E79" s="55">
        <f t="shared" si="18"/>
        <v>95196.1</v>
      </c>
      <c r="F79" s="54"/>
      <c r="G79" s="55">
        <f t="shared" si="19"/>
        <v>95196.1</v>
      </c>
      <c r="H79" s="54"/>
      <c r="I79" s="55">
        <f t="shared" si="20"/>
        <v>95196.1</v>
      </c>
      <c r="J79" s="54"/>
      <c r="K79" s="55">
        <f t="shared" si="21"/>
        <v>95196.1</v>
      </c>
      <c r="L79" s="54"/>
      <c r="M79" s="55">
        <f t="shared" si="22"/>
        <v>95196.1</v>
      </c>
      <c r="N79" s="54">
        <v>10000</v>
      </c>
      <c r="O79" s="56">
        <f t="shared" si="23"/>
        <v>105196.1</v>
      </c>
      <c r="P79" s="54"/>
      <c r="Q79" s="56">
        <f t="shared" si="24"/>
        <v>105196.1</v>
      </c>
      <c r="R79" s="19">
        <f>N79</f>
        <v>10000</v>
      </c>
      <c r="S79" s="58"/>
      <c r="T79" s="12"/>
    </row>
    <row r="80" spans="1:20" s="13" customFormat="1" ht="17.25" customHeight="1" x14ac:dyDescent="0.25">
      <c r="A80" s="60" t="s">
        <v>220</v>
      </c>
      <c r="B80" s="30" t="s">
        <v>221</v>
      </c>
      <c r="C80" s="31">
        <f>SUM(C81)</f>
        <v>1486930.6</v>
      </c>
      <c r="D80" s="31"/>
      <c r="E80" s="31">
        <f t="shared" ref="E80:Q80" si="26">SUM(E81)</f>
        <v>1486930.6</v>
      </c>
      <c r="F80" s="31"/>
      <c r="G80" s="31">
        <f t="shared" si="26"/>
        <v>1486930.6</v>
      </c>
      <c r="H80" s="31"/>
      <c r="I80" s="31">
        <f t="shared" si="26"/>
        <v>1486930.6</v>
      </c>
      <c r="J80" s="31"/>
      <c r="K80" s="31">
        <f t="shared" si="26"/>
        <v>1486930.6</v>
      </c>
      <c r="L80" s="31"/>
      <c r="M80" s="31">
        <f t="shared" si="26"/>
        <v>1486930.6</v>
      </c>
      <c r="N80" s="31"/>
      <c r="O80" s="31">
        <f t="shared" si="26"/>
        <v>1486930.6</v>
      </c>
      <c r="P80" s="31">
        <f t="shared" si="26"/>
        <v>0</v>
      </c>
      <c r="Q80" s="31">
        <f t="shared" si="26"/>
        <v>1486930.6</v>
      </c>
      <c r="R80" s="31"/>
      <c r="S80" s="57"/>
      <c r="T80" s="12"/>
    </row>
    <row r="81" spans="1:20" ht="25.5" x14ac:dyDescent="0.25">
      <c r="A81" s="52" t="s">
        <v>222</v>
      </c>
      <c r="B81" s="53" t="s">
        <v>223</v>
      </c>
      <c r="C81" s="16">
        <v>1486930.6</v>
      </c>
      <c r="D81" s="54"/>
      <c r="E81" s="55">
        <f t="shared" si="18"/>
        <v>1486930.6</v>
      </c>
      <c r="F81" s="54"/>
      <c r="G81" s="55">
        <f t="shared" si="19"/>
        <v>1486930.6</v>
      </c>
      <c r="H81" s="54"/>
      <c r="I81" s="55">
        <f t="shared" si="20"/>
        <v>1486930.6</v>
      </c>
      <c r="J81" s="54"/>
      <c r="K81" s="55">
        <f t="shared" si="21"/>
        <v>1486930.6</v>
      </c>
      <c r="L81" s="54"/>
      <c r="M81" s="55">
        <f t="shared" si="22"/>
        <v>1486930.6</v>
      </c>
      <c r="N81" s="54"/>
      <c r="O81" s="56">
        <f t="shared" si="23"/>
        <v>1486930.6</v>
      </c>
      <c r="P81" s="54"/>
      <c r="Q81" s="56">
        <f t="shared" si="24"/>
        <v>1486930.6</v>
      </c>
      <c r="R81" s="19"/>
      <c r="S81" s="58"/>
      <c r="T81" s="12"/>
    </row>
    <row r="82" spans="1:20" s="13" customFormat="1" ht="27" customHeight="1" x14ac:dyDescent="0.2">
      <c r="A82" s="60" t="s">
        <v>224</v>
      </c>
      <c r="B82" s="30" t="s">
        <v>225</v>
      </c>
      <c r="C82" s="31">
        <f t="shared" ref="C82:R82" si="27">SUM(C83:C85)</f>
        <v>6136644.8000000007</v>
      </c>
      <c r="D82" s="31">
        <f t="shared" si="27"/>
        <v>615470.89999999991</v>
      </c>
      <c r="E82" s="31">
        <f t="shared" si="27"/>
        <v>6752115.7000000002</v>
      </c>
      <c r="F82" s="31"/>
      <c r="G82" s="31">
        <f t="shared" si="27"/>
        <v>6752115.7000000002</v>
      </c>
      <c r="H82" s="31">
        <f t="shared" si="27"/>
        <v>59405.899999999907</v>
      </c>
      <c r="I82" s="31">
        <f t="shared" si="27"/>
        <v>6811521.5999999996</v>
      </c>
      <c r="J82" s="31">
        <f t="shared" si="27"/>
        <v>559323.10000000009</v>
      </c>
      <c r="K82" s="31">
        <f t="shared" si="27"/>
        <v>7370844.7000000002</v>
      </c>
      <c r="L82" s="31">
        <f t="shared" si="27"/>
        <v>44000</v>
      </c>
      <c r="M82" s="31">
        <f t="shared" si="27"/>
        <v>7414844.7000000002</v>
      </c>
      <c r="N82" s="31">
        <f t="shared" si="27"/>
        <v>57403.399999999907</v>
      </c>
      <c r="O82" s="31">
        <f t="shared" si="27"/>
        <v>7472248.0999999996</v>
      </c>
      <c r="P82" s="31">
        <f t="shared" si="27"/>
        <v>43520.600000000093</v>
      </c>
      <c r="Q82" s="31">
        <f t="shared" si="27"/>
        <v>7515768.7000000002</v>
      </c>
      <c r="R82" s="31">
        <f t="shared" si="27"/>
        <v>1379123.9</v>
      </c>
      <c r="S82" s="70"/>
      <c r="T82" s="12"/>
    </row>
    <row r="83" spans="1:20" ht="38.25" x14ac:dyDescent="0.2">
      <c r="A83" s="52" t="s">
        <v>226</v>
      </c>
      <c r="B83" s="53" t="s">
        <v>227</v>
      </c>
      <c r="C83" s="16">
        <v>4261763.7</v>
      </c>
      <c r="D83" s="54">
        <v>-17056.700000000186</v>
      </c>
      <c r="E83" s="55">
        <f t="shared" si="18"/>
        <v>4244707</v>
      </c>
      <c r="F83" s="54"/>
      <c r="G83" s="55">
        <f t="shared" si="19"/>
        <v>4244707</v>
      </c>
      <c r="H83" s="54"/>
      <c r="I83" s="55">
        <f t="shared" si="20"/>
        <v>4244707</v>
      </c>
      <c r="J83" s="54"/>
      <c r="K83" s="55">
        <f t="shared" si="21"/>
        <v>4244707</v>
      </c>
      <c r="L83" s="54"/>
      <c r="M83" s="55">
        <f t="shared" si="22"/>
        <v>4244707</v>
      </c>
      <c r="N83" s="54"/>
      <c r="O83" s="56">
        <f t="shared" si="23"/>
        <v>4244707</v>
      </c>
      <c r="P83" s="54"/>
      <c r="Q83" s="56">
        <f t="shared" si="24"/>
        <v>4244707</v>
      </c>
      <c r="R83" s="19">
        <f>D83</f>
        <v>-17056.700000000186</v>
      </c>
      <c r="S83" s="71"/>
      <c r="T83" s="12"/>
    </row>
    <row r="84" spans="1:20" ht="18" customHeight="1" x14ac:dyDescent="0.25">
      <c r="A84" s="52" t="s">
        <v>228</v>
      </c>
      <c r="B84" s="53" t="s">
        <v>229</v>
      </c>
      <c r="C84" s="16">
        <v>206776.9</v>
      </c>
      <c r="D84" s="54">
        <v>54177.800000000017</v>
      </c>
      <c r="E84" s="55">
        <f t="shared" si="18"/>
        <v>260954.7</v>
      </c>
      <c r="F84" s="54"/>
      <c r="G84" s="55">
        <f t="shared" si="19"/>
        <v>260954.7</v>
      </c>
      <c r="H84" s="54"/>
      <c r="I84" s="55">
        <f t="shared" si="20"/>
        <v>260954.7</v>
      </c>
      <c r="J84" s="54"/>
      <c r="K84" s="55">
        <f t="shared" si="21"/>
        <v>260954.7</v>
      </c>
      <c r="L84" s="54"/>
      <c r="M84" s="55">
        <f t="shared" si="22"/>
        <v>260954.7</v>
      </c>
      <c r="N84" s="54"/>
      <c r="O84" s="56">
        <f t="shared" si="23"/>
        <v>260954.7</v>
      </c>
      <c r="P84" s="54"/>
      <c r="Q84" s="56">
        <f t="shared" si="24"/>
        <v>260954.7</v>
      </c>
      <c r="R84" s="19">
        <f>D84</f>
        <v>54177.800000000017</v>
      </c>
      <c r="S84" s="58"/>
      <c r="T84" s="12"/>
    </row>
    <row r="85" spans="1:20" ht="20.25" customHeight="1" x14ac:dyDescent="0.25">
      <c r="A85" s="52" t="s">
        <v>230</v>
      </c>
      <c r="B85" s="53" t="s">
        <v>231</v>
      </c>
      <c r="C85" s="16">
        <v>1668104.2</v>
      </c>
      <c r="D85" s="54">
        <v>578349.80000000005</v>
      </c>
      <c r="E85" s="55">
        <f t="shared" si="18"/>
        <v>2246454</v>
      </c>
      <c r="F85" s="54"/>
      <c r="G85" s="55">
        <f t="shared" si="19"/>
        <v>2246454</v>
      </c>
      <c r="H85" s="54">
        <v>59405.899999999907</v>
      </c>
      <c r="I85" s="55">
        <f t="shared" si="20"/>
        <v>2305859.9</v>
      </c>
      <c r="J85" s="54">
        <v>559323.10000000009</v>
      </c>
      <c r="K85" s="55">
        <f t="shared" si="21"/>
        <v>2865183</v>
      </c>
      <c r="L85" s="54">
        <v>44000</v>
      </c>
      <c r="M85" s="55">
        <f t="shared" si="22"/>
        <v>2909183</v>
      </c>
      <c r="N85" s="54">
        <v>57403.399999999907</v>
      </c>
      <c r="O85" s="56">
        <f t="shared" si="23"/>
        <v>2966586.4</v>
      </c>
      <c r="P85" s="54">
        <v>43520.600000000093</v>
      </c>
      <c r="Q85" s="56">
        <f t="shared" si="24"/>
        <v>3010107</v>
      </c>
      <c r="R85" s="19">
        <f>D85+H85+J85+L85+N85+P85</f>
        <v>1342002.8</v>
      </c>
      <c r="S85" s="58"/>
      <c r="T85" s="12"/>
    </row>
    <row r="86" spans="1:20" s="13" customFormat="1" ht="15.75" customHeight="1" thickBot="1" x14ac:dyDescent="0.3">
      <c r="A86" s="91" t="s">
        <v>232</v>
      </c>
      <c r="B86" s="92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P86" si="28">SUM(E7+E17+E20+E25+E36+E41+E46+E54+E57+E65+E71+E76+E80+E82)</f>
        <v>147898977.89999998</v>
      </c>
      <c r="F86" s="38">
        <f t="shared" si="28"/>
        <v>2075304.9999999981</v>
      </c>
      <c r="G86" s="38">
        <f t="shared" si="28"/>
        <v>149974282.89999998</v>
      </c>
      <c r="H86" s="38">
        <f t="shared" si="28"/>
        <v>1462581.000000003</v>
      </c>
      <c r="I86" s="38">
        <f t="shared" si="28"/>
        <v>151436863.90000001</v>
      </c>
      <c r="J86" s="38">
        <f t="shared" si="28"/>
        <v>1846923.5999999982</v>
      </c>
      <c r="K86" s="38">
        <f t="shared" si="28"/>
        <v>153283787.49999997</v>
      </c>
      <c r="L86" s="38">
        <f t="shared" si="28"/>
        <v>600700</v>
      </c>
      <c r="M86" s="38">
        <f t="shared" si="28"/>
        <v>153884487.49999997</v>
      </c>
      <c r="N86" s="38">
        <f t="shared" si="28"/>
        <v>4413737.8000000026</v>
      </c>
      <c r="O86" s="38">
        <f t="shared" si="28"/>
        <v>158298225.30000001</v>
      </c>
      <c r="P86" s="38">
        <f t="shared" si="28"/>
        <v>7311180.1999999955</v>
      </c>
      <c r="Q86" s="38">
        <f>SUM(Q7+Q17+Q20+Q25+Q36+Q41+Q46+Q54+Q57+Q65+Q71+Q76+Q80+Q82)+0.1</f>
        <v>165609405.69999996</v>
      </c>
      <c r="R86" s="38">
        <f>SUM(R7+R17+R20+R25+R36+R41+R46+R54+R57+R65+R71+R76+R80+R82)</f>
        <v>31298410.100000005</v>
      </c>
      <c r="S86" s="57"/>
      <c r="T86" s="12"/>
    </row>
    <row r="87" spans="1:20" x14ac:dyDescent="0.2">
      <c r="Q87" s="33"/>
    </row>
    <row r="88" spans="1:20" x14ac:dyDescent="0.2">
      <c r="Q88" s="33"/>
    </row>
    <row r="89" spans="1:20" x14ac:dyDescent="0.2">
      <c r="C89" s="40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33"/>
      <c r="R89" s="33"/>
      <c r="T89" s="33"/>
    </row>
    <row r="90" spans="1:20" x14ac:dyDescent="0.2"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33"/>
      <c r="S90" s="66"/>
    </row>
    <row r="91" spans="1:20" x14ac:dyDescent="0.2"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33"/>
    </row>
    <row r="92" spans="1:20" x14ac:dyDescent="0.2">
      <c r="Q92" s="33"/>
    </row>
    <row r="93" spans="1:20" x14ac:dyDescent="0.2">
      <c r="Q93" s="33"/>
      <c r="R93" s="33"/>
    </row>
    <row r="94" spans="1:20" x14ac:dyDescent="0.2">
      <c r="Q94" s="33"/>
      <c r="R94" s="33"/>
    </row>
    <row r="95" spans="1:20" x14ac:dyDescent="0.2"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33"/>
    </row>
    <row r="96" spans="1:20" x14ac:dyDescent="0.2">
      <c r="Q96" s="33"/>
    </row>
  </sheetData>
  <mergeCells count="14">
    <mergeCell ref="A86:B86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9685039370078741" bottom="0.19685039370078741" header="0" footer="0"/>
  <pageSetup paperSize="9" scale="49" fitToHeight="0" orientation="landscape" r:id="rId1"/>
  <rowBreaks count="1" manualBreakCount="1">
    <brk id="5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2023-05-26T07:20:24Z</cp:lastPrinted>
  <dcterms:created xsi:type="dcterms:W3CDTF">2021-01-28T12:39:41Z</dcterms:created>
  <dcterms:modified xsi:type="dcterms:W3CDTF">2023-05-26T07:20:28Z</dcterms:modified>
</cp:coreProperties>
</file>