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13380" windowHeight="1252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'!$A$1:$P$43</definedName>
    <definedName name="_xlnm.Print_Area" localSheetId="1">РАСХОДЫ!$A$1:$P$86</definedName>
  </definedNames>
  <calcPr calcId="145621"/>
</workbook>
</file>

<file path=xl/calcChain.xml><?xml version="1.0" encoding="utf-8"?>
<calcChain xmlns="http://schemas.openxmlformats.org/spreadsheetml/2006/main">
  <c r="P39" i="1" l="1"/>
  <c r="P41" i="1"/>
  <c r="O35" i="1"/>
  <c r="O36" i="1"/>
  <c r="O37" i="1"/>
  <c r="O39" i="1"/>
  <c r="O40" i="1"/>
  <c r="O41" i="1"/>
  <c r="O42" i="1"/>
  <c r="O34" i="1"/>
  <c r="P37" i="1"/>
  <c r="P35" i="1"/>
  <c r="P16" i="1"/>
  <c r="N16" i="1"/>
  <c r="P17" i="1"/>
  <c r="N7" i="1"/>
  <c r="N8" i="1"/>
  <c r="O25" i="1"/>
  <c r="O26" i="1"/>
  <c r="O27" i="1"/>
  <c r="O29" i="1"/>
  <c r="O30" i="1"/>
  <c r="O31" i="1"/>
  <c r="O23" i="1"/>
  <c r="O22" i="1"/>
  <c r="O21" i="1"/>
  <c r="O19" i="1"/>
  <c r="O17" i="1"/>
  <c r="O15" i="1"/>
  <c r="O14" i="1"/>
  <c r="O12" i="1"/>
  <c r="O10" i="1"/>
  <c r="O9" i="1"/>
  <c r="P9" i="1"/>
  <c r="M35" i="1"/>
  <c r="M36" i="1"/>
  <c r="M37" i="1"/>
  <c r="M39" i="1"/>
  <c r="M40" i="1"/>
  <c r="M41" i="1"/>
  <c r="M32" i="1" s="1"/>
  <c r="M42" i="1"/>
  <c r="M34" i="1"/>
  <c r="M33" i="1"/>
  <c r="N33" i="1"/>
  <c r="N32" i="1"/>
  <c r="N43" i="1" s="1"/>
  <c r="M25" i="1"/>
  <c r="M26" i="1"/>
  <c r="M27" i="1"/>
  <c r="M29" i="1"/>
  <c r="M30" i="1"/>
  <c r="M31" i="1"/>
  <c r="M23" i="1"/>
  <c r="M22" i="1"/>
  <c r="M21" i="1"/>
  <c r="M20" i="1"/>
  <c r="M19" i="1"/>
  <c r="M17" i="1"/>
  <c r="M16" i="1"/>
  <c r="M15" i="1"/>
  <c r="M14" i="1"/>
  <c r="M13" i="1"/>
  <c r="M12" i="1"/>
  <c r="M11" i="1"/>
  <c r="M10" i="1"/>
  <c r="M9" i="1"/>
  <c r="M8" i="1"/>
  <c r="P46" i="2"/>
  <c r="P65" i="2"/>
  <c r="P86" i="2"/>
  <c r="O86" i="2"/>
  <c r="P85" i="2"/>
  <c r="P79" i="2"/>
  <c r="P77" i="2"/>
  <c r="N76" i="2"/>
  <c r="P74" i="2"/>
  <c r="P73" i="2"/>
  <c r="P72" i="2"/>
  <c r="P82" i="2"/>
  <c r="M80" i="2"/>
  <c r="O80" i="2"/>
  <c r="P76" i="2"/>
  <c r="P70" i="2"/>
  <c r="P68" i="2"/>
  <c r="P67" i="2"/>
  <c r="P64" i="2"/>
  <c r="P60" i="2"/>
  <c r="P59" i="2"/>
  <c r="P58" i="2"/>
  <c r="P55" i="2"/>
  <c r="O36" i="2"/>
  <c r="P53" i="2"/>
  <c r="P52" i="2"/>
  <c r="P51" i="2"/>
  <c r="P50" i="2"/>
  <c r="P49" i="2"/>
  <c r="P48" i="2"/>
  <c r="P43" i="2"/>
  <c r="P37" i="2"/>
  <c r="P35" i="2"/>
  <c r="P32" i="2"/>
  <c r="P31" i="2"/>
  <c r="P30" i="2"/>
  <c r="P29" i="2"/>
  <c r="P28" i="2"/>
  <c r="M7" i="1" l="1"/>
  <c r="M43" i="1" s="1"/>
  <c r="P26" i="2"/>
  <c r="P23" i="2"/>
  <c r="P16" i="2" l="1"/>
  <c r="P11" i="2"/>
  <c r="P14" i="2"/>
  <c r="O8" i="2"/>
  <c r="M7" i="2"/>
  <c r="N7" i="2"/>
  <c r="M17" i="2"/>
  <c r="O17" i="2"/>
  <c r="M20" i="2"/>
  <c r="N20" i="2"/>
  <c r="P20" i="2"/>
  <c r="L25" i="2"/>
  <c r="M25" i="2"/>
  <c r="N25" i="2"/>
  <c r="M36" i="2"/>
  <c r="N36" i="2"/>
  <c r="P36" i="2"/>
  <c r="M41" i="2"/>
  <c r="N41" i="2"/>
  <c r="M46" i="2"/>
  <c r="N46" i="2"/>
  <c r="M54" i="2"/>
  <c r="N54" i="2"/>
  <c r="M57" i="2"/>
  <c r="N57" i="2"/>
  <c r="M65" i="2"/>
  <c r="N65" i="2"/>
  <c r="M71" i="2"/>
  <c r="N71" i="2"/>
  <c r="M76" i="2"/>
  <c r="M82" i="2"/>
  <c r="N82" i="2"/>
  <c r="M86" i="2"/>
  <c r="O9" i="2"/>
  <c r="O10" i="2"/>
  <c r="O11" i="2"/>
  <c r="O12" i="2"/>
  <c r="O13" i="2"/>
  <c r="O14" i="2"/>
  <c r="O15" i="2"/>
  <c r="O16" i="2"/>
  <c r="O18" i="2"/>
  <c r="O19" i="2"/>
  <c r="O21" i="2"/>
  <c r="O22" i="2"/>
  <c r="O23" i="2"/>
  <c r="O20" i="2" s="1"/>
  <c r="O24" i="2"/>
  <c r="O26" i="2"/>
  <c r="O27" i="2"/>
  <c r="O28" i="2"/>
  <c r="O29" i="2"/>
  <c r="O30" i="2"/>
  <c r="O31" i="2"/>
  <c r="O32" i="2"/>
  <c r="O33" i="2"/>
  <c r="O34" i="2"/>
  <c r="O35" i="2"/>
  <c r="O37" i="2"/>
  <c r="O38" i="2"/>
  <c r="O39" i="2"/>
  <c r="O40" i="2"/>
  <c r="O43" i="2"/>
  <c r="O41" i="2" s="1"/>
  <c r="O44" i="2"/>
  <c r="O45" i="2"/>
  <c r="O47" i="2"/>
  <c r="O48" i="2"/>
  <c r="O49" i="2"/>
  <c r="O50" i="2"/>
  <c r="O51" i="2"/>
  <c r="O52" i="2"/>
  <c r="O53" i="2"/>
  <c r="O55" i="2"/>
  <c r="O54" i="2" s="1"/>
  <c r="O56" i="2"/>
  <c r="O58" i="2"/>
  <c r="O59" i="2"/>
  <c r="O60" i="2"/>
  <c r="O61" i="2"/>
  <c r="O62" i="2"/>
  <c r="O63" i="2"/>
  <c r="O64" i="2"/>
  <c r="O66" i="2"/>
  <c r="O67" i="2"/>
  <c r="O68" i="2"/>
  <c r="O69" i="2"/>
  <c r="O70" i="2"/>
  <c r="O72" i="2"/>
  <c r="O73" i="2"/>
  <c r="O74" i="2"/>
  <c r="O75" i="2"/>
  <c r="O77" i="2"/>
  <c r="O78" i="2"/>
  <c r="O79" i="2"/>
  <c r="O81" i="2"/>
  <c r="O83" i="2"/>
  <c r="O84" i="2"/>
  <c r="O85" i="2"/>
  <c r="O82" i="2" s="1"/>
  <c r="M9" i="2"/>
  <c r="M10" i="2"/>
  <c r="M11" i="2"/>
  <c r="M12" i="2"/>
  <c r="M13" i="2"/>
  <c r="M14" i="2"/>
  <c r="M15" i="2"/>
  <c r="M16" i="2"/>
  <c r="M18" i="2"/>
  <c r="M19" i="2"/>
  <c r="M21" i="2"/>
  <c r="M22" i="2"/>
  <c r="M23" i="2"/>
  <c r="M24" i="2"/>
  <c r="M26" i="2"/>
  <c r="M27" i="2"/>
  <c r="M28" i="2"/>
  <c r="M29" i="2"/>
  <c r="M30" i="2"/>
  <c r="M31" i="2"/>
  <c r="M32" i="2"/>
  <c r="M33" i="2"/>
  <c r="M34" i="2"/>
  <c r="M35" i="2"/>
  <c r="M37" i="2"/>
  <c r="M38" i="2"/>
  <c r="M39" i="2"/>
  <c r="M40" i="2"/>
  <c r="M43" i="2"/>
  <c r="M44" i="2"/>
  <c r="M45" i="2"/>
  <c r="M47" i="2"/>
  <c r="M48" i="2"/>
  <c r="M49" i="2"/>
  <c r="M50" i="2"/>
  <c r="M51" i="2"/>
  <c r="M52" i="2"/>
  <c r="M53" i="2"/>
  <c r="M55" i="2"/>
  <c r="M56" i="2"/>
  <c r="M58" i="2"/>
  <c r="M59" i="2"/>
  <c r="M60" i="2"/>
  <c r="M61" i="2"/>
  <c r="M62" i="2"/>
  <c r="M63" i="2"/>
  <c r="M64" i="2"/>
  <c r="M66" i="2"/>
  <c r="M67" i="2"/>
  <c r="M68" i="2"/>
  <c r="M69" i="2"/>
  <c r="M70" i="2"/>
  <c r="M72" i="2"/>
  <c r="M73" i="2"/>
  <c r="M74" i="2"/>
  <c r="M75" i="2"/>
  <c r="M77" i="2"/>
  <c r="M78" i="2"/>
  <c r="M79" i="2"/>
  <c r="M81" i="2"/>
  <c r="M83" i="2"/>
  <c r="M84" i="2"/>
  <c r="M85" i="2"/>
  <c r="M8" i="2"/>
  <c r="O76" i="2" l="1"/>
  <c r="O71" i="2"/>
  <c r="O65" i="2"/>
  <c r="O57" i="2"/>
  <c r="O46" i="2"/>
  <c r="O25" i="2"/>
  <c r="O7" i="2"/>
  <c r="N86" i="2"/>
  <c r="K82" i="2"/>
  <c r="L82" i="2"/>
  <c r="K80" i="2"/>
  <c r="K76" i="2"/>
  <c r="K71" i="2"/>
  <c r="L71" i="2"/>
  <c r="K65" i="2"/>
  <c r="K57" i="2"/>
  <c r="L57" i="2"/>
  <c r="K54" i="2"/>
  <c r="K46" i="2"/>
  <c r="K41" i="2"/>
  <c r="P41" i="2"/>
  <c r="K36" i="2"/>
  <c r="K25" i="2"/>
  <c r="K20" i="2"/>
  <c r="K17" i="2"/>
  <c r="K7" i="2"/>
  <c r="L7" i="2"/>
  <c r="K9" i="2"/>
  <c r="K10" i="2"/>
  <c r="K11" i="2"/>
  <c r="K12" i="2"/>
  <c r="K13" i="2"/>
  <c r="K14" i="2"/>
  <c r="K15" i="2"/>
  <c r="K16" i="2"/>
  <c r="K18" i="2"/>
  <c r="K19" i="2"/>
  <c r="K21" i="2"/>
  <c r="K22" i="2"/>
  <c r="K23" i="2"/>
  <c r="K24" i="2"/>
  <c r="K26" i="2"/>
  <c r="K27" i="2"/>
  <c r="K28" i="2"/>
  <c r="K29" i="2"/>
  <c r="K30" i="2"/>
  <c r="K31" i="2"/>
  <c r="K32" i="2"/>
  <c r="K33" i="2"/>
  <c r="K34" i="2"/>
  <c r="K35" i="2"/>
  <c r="K37" i="2"/>
  <c r="K38" i="2"/>
  <c r="K39" i="2"/>
  <c r="K40" i="2"/>
  <c r="K43" i="2"/>
  <c r="K44" i="2"/>
  <c r="K45" i="2"/>
  <c r="K47" i="2"/>
  <c r="K48" i="2"/>
  <c r="K49" i="2"/>
  <c r="K50" i="2"/>
  <c r="K51" i="2"/>
  <c r="K52" i="2"/>
  <c r="K53" i="2"/>
  <c r="K55" i="2"/>
  <c r="K56" i="2"/>
  <c r="K58" i="2"/>
  <c r="K59" i="2"/>
  <c r="K60" i="2"/>
  <c r="K61" i="2"/>
  <c r="K62" i="2"/>
  <c r="K63" i="2"/>
  <c r="K64" i="2"/>
  <c r="K66" i="2"/>
  <c r="K67" i="2"/>
  <c r="K68" i="2"/>
  <c r="K69" i="2"/>
  <c r="K70" i="2"/>
  <c r="K72" i="2"/>
  <c r="K73" i="2"/>
  <c r="K74" i="2"/>
  <c r="K75" i="2"/>
  <c r="K77" i="2"/>
  <c r="K78" i="2"/>
  <c r="K79" i="2"/>
  <c r="K81" i="2"/>
  <c r="K83" i="2"/>
  <c r="K84" i="2"/>
  <c r="K85" i="2"/>
  <c r="K8" i="2"/>
  <c r="P27" i="1"/>
  <c r="O16" i="1"/>
  <c r="O20" i="1"/>
  <c r="P13" i="1"/>
  <c r="L13" i="1"/>
  <c r="P14" i="1"/>
  <c r="O13" i="1"/>
  <c r="L8" i="1"/>
  <c r="K7" i="1"/>
  <c r="K43" i="1" s="1"/>
  <c r="L7" i="1"/>
  <c r="K35" i="1"/>
  <c r="K36" i="1"/>
  <c r="K37" i="1"/>
  <c r="K33" i="1" s="1"/>
  <c r="K32" i="1" s="1"/>
  <c r="K39" i="1"/>
  <c r="K40" i="1"/>
  <c r="K41" i="1"/>
  <c r="K42" i="1"/>
  <c r="K34" i="1"/>
  <c r="K25" i="1"/>
  <c r="K26" i="1"/>
  <c r="K27" i="1"/>
  <c r="K29" i="1"/>
  <c r="K30" i="1"/>
  <c r="K31" i="1"/>
  <c r="K23" i="1"/>
  <c r="K22" i="1"/>
  <c r="K21" i="1"/>
  <c r="K20" i="1"/>
  <c r="K19" i="1"/>
  <c r="K17" i="1"/>
  <c r="K16" i="1" s="1"/>
  <c r="K15" i="1"/>
  <c r="K14" i="1"/>
  <c r="K13" i="1" s="1"/>
  <c r="K12" i="1"/>
  <c r="K11" i="1"/>
  <c r="K10" i="1"/>
  <c r="K9" i="1"/>
  <c r="K8" i="1" s="1"/>
  <c r="K86" i="2" l="1"/>
  <c r="L86" i="2"/>
  <c r="L43" i="1"/>
  <c r="P69" i="2"/>
  <c r="P63" i="2"/>
  <c r="P62" i="2"/>
  <c r="P61" i="2"/>
  <c r="J54" i="2"/>
  <c r="P47" i="2"/>
  <c r="P45" i="2"/>
  <c r="P39" i="2"/>
  <c r="P38" i="2"/>
  <c r="J25" i="2"/>
  <c r="P21" i="2"/>
  <c r="P12" i="2"/>
  <c r="P10" i="2"/>
  <c r="P9" i="2"/>
  <c r="I7" i="2"/>
  <c r="J7" i="2"/>
  <c r="I17" i="2"/>
  <c r="I20" i="2"/>
  <c r="J20" i="2"/>
  <c r="I25" i="2"/>
  <c r="I36" i="2"/>
  <c r="J36" i="2"/>
  <c r="I41" i="2"/>
  <c r="J41" i="2"/>
  <c r="I46" i="2"/>
  <c r="J46" i="2"/>
  <c r="I54" i="2"/>
  <c r="I57" i="2"/>
  <c r="J57" i="2"/>
  <c r="I65" i="2"/>
  <c r="J65" i="2"/>
  <c r="I71" i="2"/>
  <c r="J71" i="2"/>
  <c r="I76" i="2"/>
  <c r="I80" i="2"/>
  <c r="I82" i="2"/>
  <c r="J82" i="2"/>
  <c r="I9" i="2"/>
  <c r="I10" i="2"/>
  <c r="I11" i="2"/>
  <c r="I12" i="2"/>
  <c r="I13" i="2"/>
  <c r="I14" i="2"/>
  <c r="I15" i="2"/>
  <c r="I16" i="2"/>
  <c r="I18" i="2"/>
  <c r="I19" i="2"/>
  <c r="I21" i="2"/>
  <c r="I22" i="2"/>
  <c r="I23" i="2"/>
  <c r="I24" i="2"/>
  <c r="I26" i="2"/>
  <c r="I27" i="2"/>
  <c r="I28" i="2"/>
  <c r="I29" i="2"/>
  <c r="I30" i="2"/>
  <c r="I31" i="2"/>
  <c r="I32" i="2"/>
  <c r="I33" i="2"/>
  <c r="I34" i="2"/>
  <c r="I35" i="2"/>
  <c r="I37" i="2"/>
  <c r="I38" i="2"/>
  <c r="I39" i="2"/>
  <c r="I40" i="2"/>
  <c r="I43" i="2"/>
  <c r="I44" i="2"/>
  <c r="I45" i="2"/>
  <c r="I47" i="2"/>
  <c r="I48" i="2"/>
  <c r="I49" i="2"/>
  <c r="I50" i="2"/>
  <c r="I51" i="2"/>
  <c r="I52" i="2"/>
  <c r="I53" i="2"/>
  <c r="I55" i="2"/>
  <c r="I56" i="2"/>
  <c r="I58" i="2"/>
  <c r="I59" i="2"/>
  <c r="I60" i="2"/>
  <c r="I61" i="2"/>
  <c r="I62" i="2"/>
  <c r="I63" i="2"/>
  <c r="I64" i="2"/>
  <c r="I66" i="2"/>
  <c r="I67" i="2"/>
  <c r="I68" i="2"/>
  <c r="I69" i="2"/>
  <c r="I70" i="2"/>
  <c r="I72" i="2"/>
  <c r="I73" i="2"/>
  <c r="I74" i="2"/>
  <c r="I75" i="2"/>
  <c r="I77" i="2"/>
  <c r="I78" i="2"/>
  <c r="I79" i="2"/>
  <c r="I81" i="2"/>
  <c r="I83" i="2"/>
  <c r="I84" i="2"/>
  <c r="I85" i="2"/>
  <c r="I8" i="2"/>
  <c r="P42" i="1"/>
  <c r="P33" i="1"/>
  <c r="P34" i="1"/>
  <c r="I7" i="1"/>
  <c r="I35" i="1"/>
  <c r="I36" i="1"/>
  <c r="I37" i="1"/>
  <c r="I39" i="1"/>
  <c r="I40" i="1"/>
  <c r="I41" i="1"/>
  <c r="I42" i="1"/>
  <c r="I34" i="1"/>
  <c r="I33" i="1"/>
  <c r="I32" i="1" s="1"/>
  <c r="I25" i="1"/>
  <c r="I26" i="1"/>
  <c r="I27" i="1"/>
  <c r="I29" i="1"/>
  <c r="I30" i="1"/>
  <c r="I31" i="1"/>
  <c r="I23" i="1"/>
  <c r="I22" i="1"/>
  <c r="I21" i="1"/>
  <c r="I20" i="1"/>
  <c r="I19" i="1"/>
  <c r="I17" i="1"/>
  <c r="I16" i="1"/>
  <c r="I15" i="1"/>
  <c r="I14" i="1"/>
  <c r="I13" i="1"/>
  <c r="I12" i="1"/>
  <c r="I11" i="1"/>
  <c r="I10" i="1"/>
  <c r="I9" i="1"/>
  <c r="I8" i="1"/>
  <c r="I43" i="1" l="1"/>
  <c r="I86" i="2"/>
  <c r="J86" i="2"/>
  <c r="P40" i="2"/>
  <c r="G82" i="2"/>
  <c r="H82" i="2"/>
  <c r="G80" i="2"/>
  <c r="G76" i="2"/>
  <c r="G71" i="2"/>
  <c r="H71" i="2"/>
  <c r="G65" i="2"/>
  <c r="H65" i="2"/>
  <c r="G57" i="2"/>
  <c r="H57" i="2"/>
  <c r="P57" i="2"/>
  <c r="G54" i="2"/>
  <c r="H54" i="2"/>
  <c r="G46" i="2"/>
  <c r="H46" i="2"/>
  <c r="G41" i="2"/>
  <c r="G36" i="2"/>
  <c r="H36" i="2"/>
  <c r="G25" i="2"/>
  <c r="H25" i="2"/>
  <c r="G20" i="2"/>
  <c r="G17" i="2"/>
  <c r="G7" i="2"/>
  <c r="H7" i="2"/>
  <c r="G9" i="2"/>
  <c r="G10" i="2"/>
  <c r="G11" i="2"/>
  <c r="G12" i="2"/>
  <c r="G13" i="2"/>
  <c r="G14" i="2"/>
  <c r="G15" i="2"/>
  <c r="G16" i="2"/>
  <c r="G18" i="2"/>
  <c r="G19" i="2"/>
  <c r="G21" i="2"/>
  <c r="G22" i="2"/>
  <c r="G23" i="2"/>
  <c r="G24" i="2"/>
  <c r="G26" i="2"/>
  <c r="G27" i="2"/>
  <c r="G28" i="2"/>
  <c r="G29" i="2"/>
  <c r="G30" i="2"/>
  <c r="G31" i="2"/>
  <c r="G32" i="2"/>
  <c r="G33" i="2"/>
  <c r="G34" i="2"/>
  <c r="G35" i="2"/>
  <c r="G37" i="2"/>
  <c r="G38" i="2"/>
  <c r="G39" i="2"/>
  <c r="G40" i="2"/>
  <c r="G43" i="2"/>
  <c r="G44" i="2"/>
  <c r="G45" i="2"/>
  <c r="G47" i="2"/>
  <c r="G48" i="2"/>
  <c r="G49" i="2"/>
  <c r="G50" i="2"/>
  <c r="G51" i="2"/>
  <c r="G52" i="2"/>
  <c r="G53" i="2"/>
  <c r="G55" i="2"/>
  <c r="G56" i="2"/>
  <c r="G58" i="2"/>
  <c r="G59" i="2"/>
  <c r="G60" i="2"/>
  <c r="G61" i="2"/>
  <c r="G62" i="2"/>
  <c r="G63" i="2"/>
  <c r="G64" i="2"/>
  <c r="G66" i="2"/>
  <c r="G67" i="2"/>
  <c r="G68" i="2"/>
  <c r="G69" i="2"/>
  <c r="G70" i="2"/>
  <c r="G72" i="2"/>
  <c r="G73" i="2"/>
  <c r="G74" i="2"/>
  <c r="G75" i="2"/>
  <c r="G77" i="2"/>
  <c r="G78" i="2"/>
  <c r="G79" i="2"/>
  <c r="G81" i="2"/>
  <c r="G83" i="2"/>
  <c r="G84" i="2"/>
  <c r="G85" i="2"/>
  <c r="G8" i="2"/>
  <c r="G7" i="1"/>
  <c r="G25" i="1"/>
  <c r="G26" i="1"/>
  <c r="G27" i="1"/>
  <c r="G29" i="1"/>
  <c r="G30" i="1"/>
  <c r="G31" i="1"/>
  <c r="G23" i="1"/>
  <c r="G22" i="1"/>
  <c r="G21" i="1"/>
  <c r="G20" i="1"/>
  <c r="G19" i="1"/>
  <c r="G17" i="1"/>
  <c r="G16" i="1"/>
  <c r="G15" i="1"/>
  <c r="G14" i="1"/>
  <c r="G13" i="1"/>
  <c r="G12" i="1"/>
  <c r="G11" i="1"/>
  <c r="G8" i="1"/>
  <c r="G10" i="1"/>
  <c r="G9" i="1"/>
  <c r="G35" i="1"/>
  <c r="G36" i="1"/>
  <c r="G37" i="1"/>
  <c r="G39" i="1"/>
  <c r="G40" i="1"/>
  <c r="G34" i="1"/>
  <c r="G33" i="1"/>
  <c r="G32" i="1" s="1"/>
  <c r="G86" i="2" l="1"/>
  <c r="G43" i="1"/>
  <c r="H86" i="2"/>
  <c r="P22" i="2"/>
  <c r="E20" i="2"/>
  <c r="F20" i="2"/>
  <c r="E17" i="2"/>
  <c r="E25" i="2"/>
  <c r="F25" i="2"/>
  <c r="E36" i="2"/>
  <c r="F36" i="2"/>
  <c r="E41" i="2"/>
  <c r="E46" i="2"/>
  <c r="F46" i="2"/>
  <c r="E54" i="2"/>
  <c r="F54" i="2"/>
  <c r="E57" i="2"/>
  <c r="F57" i="2"/>
  <c r="E65" i="2"/>
  <c r="F65" i="2"/>
  <c r="E71" i="2"/>
  <c r="F71" i="2"/>
  <c r="E76" i="2"/>
  <c r="E80" i="2"/>
  <c r="E82" i="2"/>
  <c r="E9" i="2"/>
  <c r="E10" i="2"/>
  <c r="E11" i="2"/>
  <c r="E12" i="2"/>
  <c r="E13" i="2"/>
  <c r="E14" i="2"/>
  <c r="E7" i="2" s="1"/>
  <c r="E15" i="2"/>
  <c r="E16" i="2"/>
  <c r="E18" i="2"/>
  <c r="E19" i="2"/>
  <c r="E21" i="2"/>
  <c r="E22" i="2"/>
  <c r="E23" i="2"/>
  <c r="E24" i="2"/>
  <c r="E26" i="2"/>
  <c r="E27" i="2"/>
  <c r="E28" i="2"/>
  <c r="E29" i="2"/>
  <c r="E30" i="2"/>
  <c r="E31" i="2"/>
  <c r="E32" i="2"/>
  <c r="E33" i="2"/>
  <c r="E34" i="2"/>
  <c r="E35" i="2"/>
  <c r="E37" i="2"/>
  <c r="E38" i="2"/>
  <c r="E39" i="2"/>
  <c r="E40" i="2"/>
  <c r="E43" i="2"/>
  <c r="E44" i="2"/>
  <c r="E45" i="2"/>
  <c r="E47" i="2"/>
  <c r="E48" i="2"/>
  <c r="E49" i="2"/>
  <c r="E50" i="2"/>
  <c r="E51" i="2"/>
  <c r="E52" i="2"/>
  <c r="E53" i="2"/>
  <c r="E55" i="2"/>
  <c r="E56" i="2"/>
  <c r="E58" i="2"/>
  <c r="E59" i="2"/>
  <c r="E60" i="2"/>
  <c r="E61" i="2"/>
  <c r="E62" i="2"/>
  <c r="E63" i="2"/>
  <c r="E64" i="2"/>
  <c r="E66" i="2"/>
  <c r="E67" i="2"/>
  <c r="E68" i="2"/>
  <c r="E69" i="2"/>
  <c r="E70" i="2"/>
  <c r="E72" i="2"/>
  <c r="E73" i="2"/>
  <c r="E74" i="2"/>
  <c r="E75" i="2"/>
  <c r="E77" i="2"/>
  <c r="E78" i="2"/>
  <c r="E79" i="2"/>
  <c r="E81" i="2"/>
  <c r="E83" i="2"/>
  <c r="E84" i="2"/>
  <c r="E85" i="2"/>
  <c r="E8" i="2"/>
  <c r="F7" i="2"/>
  <c r="P10" i="1"/>
  <c r="F8" i="1"/>
  <c r="E35" i="1"/>
  <c r="E36" i="1"/>
  <c r="E33" i="1" s="1"/>
  <c r="E32" i="1" s="1"/>
  <c r="E37" i="1"/>
  <c r="E39" i="1"/>
  <c r="E40" i="1"/>
  <c r="E34" i="1"/>
  <c r="E25" i="1"/>
  <c r="E26" i="1"/>
  <c r="E27" i="1"/>
  <c r="E29" i="1"/>
  <c r="E30" i="1"/>
  <c r="E31" i="1"/>
  <c r="E23" i="1"/>
  <c r="E22" i="1"/>
  <c r="E21" i="1"/>
  <c r="E20" i="1" s="1"/>
  <c r="E19" i="1"/>
  <c r="E17" i="1"/>
  <c r="E16" i="1" s="1"/>
  <c r="E15" i="1"/>
  <c r="E14" i="1"/>
  <c r="E13" i="1"/>
  <c r="E12" i="1"/>
  <c r="E11" i="1" s="1"/>
  <c r="E8" i="1"/>
  <c r="E10" i="1"/>
  <c r="E9" i="1"/>
  <c r="F7" i="1"/>
  <c r="E86" i="2" l="1"/>
  <c r="F86" i="2"/>
  <c r="F43" i="1"/>
  <c r="E7" i="1"/>
  <c r="E43" i="1" s="1"/>
  <c r="P84" i="2"/>
  <c r="D41" i="2"/>
  <c r="C32" i="1" l="1"/>
  <c r="P83" i="2" l="1"/>
  <c r="P71" i="2"/>
  <c r="D65" i="2"/>
  <c r="P54" i="2"/>
  <c r="C36" i="2"/>
  <c r="D71" i="2"/>
  <c r="D54" i="2"/>
  <c r="D36" i="2"/>
  <c r="D7" i="2"/>
  <c r="P7" i="2"/>
  <c r="P36" i="1"/>
  <c r="D8" i="1"/>
  <c r="D7" i="1" s="1"/>
  <c r="P25" i="2" l="1"/>
  <c r="D82" i="2"/>
  <c r="D46" i="2"/>
  <c r="D25" i="2"/>
  <c r="P8" i="1" l="1"/>
  <c r="P32" i="1" l="1"/>
  <c r="P7" i="1" l="1"/>
  <c r="C82" i="2" l="1"/>
  <c r="C80" i="2"/>
  <c r="C76" i="2"/>
  <c r="C71" i="2"/>
  <c r="C65" i="2"/>
  <c r="D57" i="2"/>
  <c r="C57" i="2"/>
  <c r="C54" i="2"/>
  <c r="C46" i="2"/>
  <c r="C41" i="2"/>
  <c r="C25" i="2"/>
  <c r="C20" i="2"/>
  <c r="C17" i="2"/>
  <c r="C7" i="2"/>
  <c r="P43" i="1"/>
  <c r="D33" i="1"/>
  <c r="D32" i="1" s="1"/>
  <c r="D43" i="1" s="1"/>
  <c r="C33" i="1"/>
  <c r="C20" i="1"/>
  <c r="C16" i="1"/>
  <c r="C13" i="1"/>
  <c r="C11" i="1"/>
  <c r="C8" i="1"/>
  <c r="C7" i="1" l="1"/>
  <c r="C43" i="1" s="1"/>
  <c r="C86" i="2"/>
  <c r="D86" i="2"/>
  <c r="O11" i="1" l="1"/>
  <c r="O8" i="1" l="1"/>
  <c r="O7" i="1" s="1"/>
  <c r="O33" i="1" l="1"/>
  <c r="J33" i="1"/>
  <c r="J32" i="1" s="1"/>
  <c r="J43" i="1" s="1"/>
  <c r="O32" i="1" l="1"/>
  <c r="O43" i="1" s="1"/>
</calcChain>
</file>

<file path=xl/sharedStrings.xml><?xml version="1.0" encoding="utf-8"?>
<sst xmlns="http://schemas.openxmlformats.org/spreadsheetml/2006/main" count="282" uniqueCount="251">
  <si>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</si>
  <si>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</si>
  <si>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</si>
  <si>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</si>
  <si>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</si>
  <si>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</si>
  <si>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</si>
  <si>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</si>
  <si>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</si>
  <si>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</si>
  <si>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</si>
  <si>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</si>
  <si>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</si>
  <si>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</si>
  <si>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</si>
  <si>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</si>
  <si>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</si>
  <si>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</si>
  <si>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</si>
  <si>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</si>
  <si>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</si>
  <si>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</si>
  <si>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</si>
  <si>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</si>
  <si>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</si>
  <si>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</si>
  <si>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</si>
  <si>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</si>
  <si>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</si>
  <si>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</si>
  <si>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</si>
  <si>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</si>
  <si>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</si>
  <si>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</si>
  <si>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</si>
  <si>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</si>
  <si>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</si>
  <si>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</si>
  <si>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</si>
  <si>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</si>
  <si>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</si>
  <si>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</si>
  <si>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</si>
  <si>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</si>
  <si>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</si>
  <si>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</si>
  <si>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</si>
  <si>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</si>
  <si>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</si>
  <si>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</si>
  <si>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</si>
  <si>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</si>
  <si>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</si>
  <si>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</si>
  <si>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</si>
  <si>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</si>
  <si>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</si>
  <si>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</si>
  <si>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</si>
  <si>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</si>
  <si>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</si>
  <si>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</si>
  <si>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</si>
  <si>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</si>
  <si>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</si>
  <si>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</si>
  <si>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</si>
  <si>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</si>
  <si>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</si>
  <si>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</si>
  <si>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</si>
  <si>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</si>
  <si>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</si>
  <si>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</si>
  <si>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</si>
  <si>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</si>
  <si>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</si>
  <si>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</si>
  <si>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</si>
  <si>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</si>
  <si>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</si>
  <si>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</si>
  <si>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</si>
  <si>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</si>
  <si>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</si>
  <si>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</si>
  <si>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</si>
  <si>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</si>
  <si>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</si>
  <si>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</si>
  <si>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</si>
  <si>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</si>
  <si>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</si>
  <si>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</si>
  <si>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</si>
  <si>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</si>
  <si>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</si>
  <si>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</si>
  <si>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</si>
  <si>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</si>
  <si>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</si>
  <si>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</si>
  <si>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</si>
  <si>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</si>
  <si>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</si>
  <si>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</si>
  <si>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</si>
  <si>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</si>
  <si>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</si>
  <si>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</si>
  <si>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</si>
  <si>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</si>
  <si>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</si>
  <si>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</si>
  <si>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</si>
  <si>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</si>
  <si>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</si>
  <si>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</si>
  <si>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</si>
  <si>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</si>
  <si>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</si>
  <si>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</si>
  <si>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</si>
  <si>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</si>
  <si>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</si>
  <si>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</si>
  <si>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</si>
  <si>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</si>
  <si>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</si>
  <si>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</si>
  <si>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</si>
  <si>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</si>
  <si>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</si>
  <si>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</si>
  <si>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</si>
  <si>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</si>
  <si>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</si>
  <si>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</si>
  <si>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</si>
  <si>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</si>
  <si>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</si>
  <si>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</si>
  <si>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</si>
  <si>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</si>
  <si>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</si>
  <si>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</si>
  <si>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</si>
  <si>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</si>
  <si>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</si>
  <si>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</si>
  <si>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</si>
  <si>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</si>
  <si>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</si>
  <si>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</si>
  <si>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</si>
  <si>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</si>
  <si>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</si>
  <si>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</si>
  <si>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</si>
  <si>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</si>
  <si>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</si>
  <si>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</si>
  <si>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</si>
  <si>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</si>
  <si>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</si>
  <si>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</si>
  <si>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</si>
  <si>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</si>
  <si>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</si>
  <si>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</si>
  <si>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</si>
  <si>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</si>
  <si>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</si>
  <si>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</si>
  <si>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</si>
  <si>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</si>
  <si>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</si>
  <si>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</si>
  <si>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</si>
  <si>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</si>
  <si>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</si>
  <si>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</si>
  <si>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</si>
  <si>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</si>
  <si>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</si>
  <si>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</si>
  <si>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</si>
  <si>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</si>
  <si>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</si>
  <si>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</si>
  <si>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</si>
  <si>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</si>
  <si>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</si>
  <si>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</si>
  <si>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</si>
  <si>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</si>
  <si>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</si>
  <si>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</si>
  <si>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</si>
  <si>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</si>
  <si>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</si>
  <si>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</si>
  <si>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</si>
  <si>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</si>
  <si>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</si>
  <si>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</si>
  <si>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</si>
  <si>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</si>
  <si>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</si>
  <si>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</si>
  <si>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</si>
  <si>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</si>
  <si>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</si>
  <si>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</si>
  <si>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</si>
  <si>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</si>
  <si>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</si>
  <si>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</si>
  <si>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</si>
  <si>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</si>
  <si>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</si>
  <si>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</si>
  <si>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</si>
  <si>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</si>
  <si>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</si>
  <si>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</si>
  <si>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</si>
  <si>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</si>
  <si>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</si>
  <si>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</si>
  <si>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</si>
  <si>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</si>
  <si>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</si>
  <si>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</si>
  <si>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</si>
  <si>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</si>
  <si>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</si>
  <si>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 xml:space="preserve">Сведения о внесенных изменениях в закон о бюджете в части доходов за 2023 год
</t>
  </si>
  <si>
    <t xml:space="preserve"> Закон Саратовской области от 30.11.2022 года № 151-ЗСО «Об областном бюджете на 2023 год и на плановый период 2024 и 2025 годов» (первоначальная редакция) </t>
  </si>
  <si>
    <t>Закон Саратовской области о внесении изменений в закон «Об областном бюджете на 2023 год и на плановый период 2024 и 2025 годов»</t>
  </si>
  <si>
    <t>Закон Саратовской области «Об областном бюджете на 2023 год и на плановый период 2024 и 2025 годов»                       (с учетом внесенных изменений)</t>
  </si>
  <si>
    <t>Закон Саратовской области «Об областном бюджете на 2023 год и на плановый период 2024 и 2025 годов»                                  (с учетом внесенных изменений)</t>
  </si>
  <si>
    <t>171-ЗСО от 26.12.2022</t>
  </si>
  <si>
    <t>1-ЗСО от 26.01.2023</t>
  </si>
  <si>
    <t>утвержденные значения</t>
  </si>
  <si>
    <r>
      <t xml:space="preserve">2 03 </t>
    </r>
    <r>
      <rPr>
        <sz val="10"/>
        <color rgb="FF000000"/>
        <rFont val="PT Astra Serif"/>
        <family val="1"/>
        <charset val="204"/>
      </rPr>
      <t>00000 00 0000 000</t>
    </r>
  </si>
  <si>
    <t>12-ЗСО от 16.02.2023</t>
  </si>
  <si>
    <t>Сведения о внесенных изменениях в закон о бюджете в части расходов за 2023 год</t>
  </si>
  <si>
    <t>25-ЗСО от 23.03.2023</t>
  </si>
  <si>
    <t>36-ЗСО от 30.03.2023</t>
  </si>
  <si>
    <t>37-ЗСО от 20.04.2023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</si>
</sst>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3" x14ac:knownFonts="1"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12"/>
      <color rgb="FF000000"/>
      <name val="PT Astra Serif"/>
      <family val="1"/>
      <charset val="204"/>
    </font>
    <font>
      <b/>
      <sz val="14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name val="PT Astra Serif"/>
      <family val="1"/>
      <charset val="204"/>
    </font>
    <font>
      <i/>
      <sz val="10"/>
      <name val="PT Astra Serif"/>
      <family val="1"/>
      <charset val="204"/>
    </font>
    <font>
      <sz val="12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b/>
      <sz val="10"/>
      <color rgb="FF000000"/>
      <name val="PT Astra Serif"/>
      <family val="1"/>
      <charset val="204"/>
    </font>
    <font>
      <b/>
      <sz val="12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" fontId="2" fillId="0" borderId="21">
      <alignment horizontal="right"/>
    </xf>
    <xf numFmtId="0" fontId="3" fillId="0" borderId="12" applyNumberFormat="0">
      <alignment horizontal="right" vertical="top"/>
    </xf>
  </cellStyleXfs>
  <cellXfs count="97">
    <xf numFmtId="0" fontId="0" fillId="0" borderId="0" xfId="0"/>
    <xf numFmtId="0" fontId="4" fillId="0" borderId="0" xfId="0" applyFont="1"/>
    <xf numFmtId="0" fontId="6" fillId="0" borderId="0" xfId="0" applyFont="1"/>
    <xf numFmtId="0" fontId="7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left" vertical="center" wrapText="1"/>
    </xf>
    <xf numFmtId="164" fontId="7" fillId="3" borderId="10" xfId="0" applyNumberFormat="1" applyFont="1" applyFill="1" applyBorder="1" applyAlignment="1">
      <alignment horizontal="center" vertical="center" wrapText="1" shrinkToFit="1"/>
    </xf>
    <xf numFmtId="165" fontId="6" fillId="4" borderId="0" xfId="0" applyNumberFormat="1" applyFont="1" applyFill="1"/>
    <xf numFmtId="0" fontId="6" fillId="4" borderId="0" xfId="0" applyFont="1" applyFill="1"/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vertical="center" wrapText="1"/>
    </xf>
    <xf numFmtId="164" fontId="6" fillId="2" borderId="12" xfId="0" applyNumberFormat="1" applyFont="1" applyFill="1" applyBorder="1" applyAlignment="1">
      <alignment horizontal="center" vertical="center" wrapText="1" shrinkToFit="1"/>
    </xf>
    <xf numFmtId="164" fontId="6" fillId="5" borderId="12" xfId="0" applyNumberFormat="1" applyFont="1" applyFill="1" applyBorder="1" applyAlignment="1">
      <alignment horizontal="center" vertical="center" wrapText="1" shrinkToFit="1"/>
    </xf>
    <xf numFmtId="164" fontId="6" fillId="0" borderId="12" xfId="0" applyNumberFormat="1" applyFont="1" applyFill="1" applyBorder="1" applyAlignment="1">
      <alignment horizontal="center" vertical="center" wrapText="1" shrinkToFit="1"/>
    </xf>
    <xf numFmtId="164" fontId="6" fillId="6" borderId="13" xfId="0" applyNumberFormat="1" applyFont="1" applyFill="1" applyBorder="1" applyAlignment="1">
      <alignment horizontal="center" vertical="center" wrapText="1" shrinkToFit="1"/>
    </xf>
    <xf numFmtId="0" fontId="8" fillId="2" borderId="12" xfId="0" applyFont="1" applyFill="1" applyBorder="1" applyAlignment="1">
      <alignment vertical="center" wrapText="1"/>
    </xf>
    <xf numFmtId="164" fontId="8" fillId="2" borderId="12" xfId="0" applyNumberFormat="1" applyFont="1" applyFill="1" applyBorder="1" applyAlignment="1">
      <alignment horizontal="center" vertical="center" wrapText="1" shrinkToFit="1"/>
    </xf>
    <xf numFmtId="164" fontId="8" fillId="5" borderId="12" xfId="0" applyNumberFormat="1" applyFont="1" applyFill="1" applyBorder="1" applyAlignment="1">
      <alignment horizontal="center" vertical="center" wrapText="1" shrinkToFit="1"/>
    </xf>
    <xf numFmtId="164" fontId="8" fillId="0" borderId="12" xfId="0" applyNumberFormat="1" applyFont="1" applyFill="1" applyBorder="1" applyAlignment="1">
      <alignment horizontal="center" vertical="center" wrapText="1" shrinkToFit="1"/>
    </xf>
    <xf numFmtId="0" fontId="9" fillId="0" borderId="0" xfId="0" applyFont="1"/>
    <xf numFmtId="0" fontId="4" fillId="0" borderId="0" xfId="0" applyFont="1" applyAlignment="1">
      <alignment horizontal="right" vertical="center" wrapText="1"/>
    </xf>
    <xf numFmtId="0" fontId="6" fillId="2" borderId="12" xfId="0" applyFont="1" applyFill="1" applyBorder="1" applyAlignment="1">
      <alignment horizontal="left" vertical="top" wrapText="1"/>
    </xf>
    <xf numFmtId="0" fontId="6" fillId="2" borderId="11" xfId="0" applyFont="1" applyFill="1" applyBorder="1" applyAlignment="1">
      <alignment horizontal="center" vertical="center" wrapText="1"/>
    </xf>
    <xf numFmtId="164" fontId="8" fillId="6" borderId="13" xfId="0" applyNumberFormat="1" applyFont="1" applyFill="1" applyBorder="1" applyAlignment="1">
      <alignment horizontal="center" vertical="center" wrapText="1" shrinkToFit="1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left" vertical="center" wrapText="1"/>
    </xf>
    <xf numFmtId="164" fontId="7" fillId="3" borderId="12" xfId="0" applyNumberFormat="1" applyFont="1" applyFill="1" applyBorder="1" applyAlignment="1">
      <alignment horizontal="center" vertical="center" wrapText="1" shrinkToFit="1"/>
    </xf>
    <xf numFmtId="0" fontId="9" fillId="0" borderId="0" xfId="0" applyFont="1" applyAlignment="1">
      <alignment horizontal="right" vertical="center" wrapText="1"/>
    </xf>
    <xf numFmtId="165" fontId="6" fillId="0" borderId="0" xfId="0" applyNumberFormat="1" applyFont="1"/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vertical="center" wrapText="1"/>
    </xf>
    <xf numFmtId="164" fontId="6" fillId="2" borderId="15" xfId="0" applyNumberFormat="1" applyFont="1" applyFill="1" applyBorder="1" applyAlignment="1">
      <alignment horizontal="center" vertical="center" wrapText="1" shrinkToFit="1"/>
    </xf>
    <xf numFmtId="164" fontId="6" fillId="5" borderId="15" xfId="0" applyNumberFormat="1" applyFont="1" applyFill="1" applyBorder="1" applyAlignment="1">
      <alignment horizontal="center" vertical="center" wrapText="1" shrinkToFit="1"/>
    </xf>
    <xf numFmtId="164" fontId="7" fillId="3" borderId="17" xfId="0" applyNumberFormat="1" applyFont="1" applyFill="1" applyBorder="1" applyAlignment="1">
      <alignment horizontal="center" vertical="center" wrapText="1" shrinkToFit="1"/>
    </xf>
    <xf numFmtId="0" fontId="6" fillId="2" borderId="0" xfId="0" applyFont="1" applyFill="1" applyAlignment="1"/>
    <xf numFmtId="164" fontId="6" fillId="2" borderId="0" xfId="0" applyNumberFormat="1" applyFont="1" applyFill="1" applyAlignment="1"/>
    <xf numFmtId="164" fontId="7" fillId="0" borderId="0" xfId="0" applyNumberFormat="1" applyFont="1"/>
    <xf numFmtId="164" fontId="6" fillId="0" borderId="0" xfId="0" applyNumberFormat="1" applyFont="1"/>
    <xf numFmtId="164" fontId="6" fillId="2" borderId="0" xfId="0" applyNumberFormat="1" applyFont="1" applyFill="1" applyBorder="1" applyAlignment="1"/>
    <xf numFmtId="165" fontId="6" fillId="0" borderId="0" xfId="0" applyNumberFormat="1" applyFont="1" applyBorder="1"/>
    <xf numFmtId="164" fontId="7" fillId="3" borderId="0" xfId="0" applyNumberFormat="1" applyFont="1" applyFill="1" applyBorder="1" applyAlignment="1">
      <alignment horizontal="center" vertical="center" wrapText="1" shrinkToFit="1"/>
    </xf>
    <xf numFmtId="0" fontId="6" fillId="2" borderId="0" xfId="0" applyFont="1" applyFill="1" applyBorder="1" applyAlignment="1"/>
    <xf numFmtId="0" fontId="6" fillId="0" borderId="0" xfId="0" applyFont="1" applyBorder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49" fontId="11" fillId="3" borderId="9" xfId="0" applyNumberFormat="1" applyFont="1" applyFill="1" applyBorder="1" applyAlignment="1">
      <alignment horizontal="center" vertical="center" wrapText="1" shrinkToFit="1"/>
    </xf>
    <xf numFmtId="0" fontId="12" fillId="0" borderId="0" xfId="0" applyFont="1" applyAlignment="1">
      <alignment horizontal="left"/>
    </xf>
    <xf numFmtId="49" fontId="10" fillId="2" borderId="11" xfId="0" applyNumberFormat="1" applyFont="1" applyFill="1" applyBorder="1" applyAlignment="1">
      <alignment horizontal="center" vertical="center" shrinkToFit="1"/>
    </xf>
    <xf numFmtId="0" fontId="6" fillId="2" borderId="12" xfId="0" applyFont="1" applyFill="1" applyBorder="1" applyAlignment="1">
      <alignment horizontal="left" vertical="center" wrapText="1"/>
    </xf>
    <xf numFmtId="164" fontId="6" fillId="5" borderId="18" xfId="0" applyNumberFormat="1" applyFont="1" applyFill="1" applyBorder="1" applyAlignment="1">
      <alignment horizontal="center" vertical="center" wrapText="1" shrinkToFit="1"/>
    </xf>
    <xf numFmtId="164" fontId="6" fillId="0" borderId="18" xfId="0" applyNumberFormat="1" applyFont="1" applyFill="1" applyBorder="1" applyAlignment="1">
      <alignment horizontal="center" vertical="center" wrapText="1" shrinkToFit="1"/>
    </xf>
    <xf numFmtId="164" fontId="6" fillId="2" borderId="18" xfId="0" applyNumberFormat="1" applyFont="1" applyFill="1" applyBorder="1" applyAlignment="1">
      <alignment horizontal="center" vertical="center" wrapText="1" shrinkToFit="1"/>
    </xf>
    <xf numFmtId="165" fontId="12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166" fontId="6" fillId="0" borderId="12" xfId="1" applyNumberFormat="1" applyFont="1" applyFill="1" applyBorder="1" applyAlignment="1" applyProtection="1">
      <alignment wrapText="1"/>
      <protection hidden="1"/>
    </xf>
    <xf numFmtId="49" fontId="11" fillId="3" borderId="11" xfId="0" applyNumberFormat="1" applyFont="1" applyFill="1" applyBorder="1" applyAlignment="1">
      <alignment horizontal="center" vertical="center" shrinkToFit="1"/>
    </xf>
    <xf numFmtId="0" fontId="6" fillId="4" borderId="0" xfId="0" applyFont="1" applyFill="1" applyAlignment="1">
      <alignment horizontal="left"/>
    </xf>
    <xf numFmtId="0" fontId="12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167" fontId="6" fillId="2" borderId="12" xfId="0" applyNumberFormat="1" applyFont="1" applyFill="1" applyBorder="1" applyAlignment="1">
      <alignment horizontal="center" vertical="center" wrapText="1" shrinkToFit="1"/>
    </xf>
    <xf numFmtId="165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left"/>
    </xf>
    <xf numFmtId="0" fontId="7" fillId="2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0" borderId="7" xfId="0" applyFont="1" applyBorder="1" applyAlignment="1"/>
    <xf numFmtId="0" fontId="7" fillId="2" borderId="7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165" fontId="12" fillId="0" borderId="0" xfId="0" applyNumberFormat="1" applyFont="1" applyAlignment="1">
      <alignment horizontal="left" vertical="center"/>
    </xf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4"/>
  <sheetViews>
    <sheetView tabSelected="1" view="pageBreakPreview" zoomScale="70" zoomScaleNormal="44" zoomScaleSheetLayoutView="70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R12" sqref="R12"/>
    </sheetView>
  </sheetViews>
  <sheetFormatPr defaultRowHeight="12.75" x14ac:dyDescent="0.2"/>
  <cols>
    <col min="1" max="1" width="23.83203125" style="2" customWidth="1"/>
    <col min="2" max="2" width="52.6640625" style="39" customWidth="1"/>
    <col min="3" max="3" width="29.5" style="39" customWidth="1"/>
    <col min="4" max="4" width="16.6640625" style="2" customWidth="1"/>
    <col min="5" max="5" width="18" style="2" customWidth="1"/>
    <col min="6" max="6" width="17.6640625" style="2" customWidth="1"/>
    <col min="7" max="7" width="17.5" style="2" customWidth="1"/>
    <col min="8" max="8" width="17.33203125" style="2" customWidth="1"/>
    <col min="9" max="9" width="17.83203125" style="2" customWidth="1"/>
    <col min="10" max="14" width="19.83203125" style="2" customWidth="1"/>
    <col min="15" max="15" width="25.5" style="2" customWidth="1"/>
    <col min="16" max="16" width="18.33203125" style="2" customWidth="1"/>
    <col min="17" max="17" width="18" style="2" customWidth="1"/>
    <col min="18" max="18" width="16.5" style="2" customWidth="1"/>
    <col min="19" max="19" width="13.1640625" style="2" customWidth="1"/>
    <col min="20" max="20" width="15.83203125" style="2" bestFit="1" customWidth="1"/>
    <col min="21" max="21" width="16" style="2" bestFit="1" customWidth="1"/>
    <col min="22" max="16384" width="9.33203125" style="2"/>
  </cols>
  <sheetData>
    <row r="1" spans="1:17" ht="20.25" customHeight="1" x14ac:dyDescent="0.2">
      <c r="A1" s="76" t="s">
        <v>237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</row>
    <row r="2" spans="1:17" ht="14.25" customHeight="1" thickBot="1" x14ac:dyDescent="0.25">
      <c r="B2" s="3"/>
      <c r="C2" s="3"/>
      <c r="P2" s="4" t="s">
        <v>0</v>
      </c>
    </row>
    <row r="3" spans="1:17" ht="61.5" customHeight="1" thickBot="1" x14ac:dyDescent="0.25">
      <c r="A3" s="77" t="s">
        <v>1</v>
      </c>
      <c r="B3" s="77" t="s">
        <v>2</v>
      </c>
      <c r="C3" s="77" t="s">
        <v>238</v>
      </c>
      <c r="D3" s="86" t="s">
        <v>239</v>
      </c>
      <c r="E3" s="87"/>
      <c r="F3" s="87"/>
      <c r="G3" s="87"/>
      <c r="H3" s="87"/>
      <c r="I3" s="87"/>
      <c r="J3" s="87"/>
      <c r="K3" s="87"/>
      <c r="L3" s="87"/>
      <c r="M3" s="87"/>
      <c r="N3" s="88"/>
      <c r="O3" s="81" t="s">
        <v>241</v>
      </c>
      <c r="P3" s="77" t="s">
        <v>3</v>
      </c>
    </row>
    <row r="4" spans="1:17" ht="28.5" customHeight="1" thickBot="1" x14ac:dyDescent="0.25">
      <c r="A4" s="78"/>
      <c r="B4" s="78"/>
      <c r="C4" s="78"/>
      <c r="D4" s="84" t="s">
        <v>242</v>
      </c>
      <c r="E4" s="85"/>
      <c r="F4" s="84" t="s">
        <v>243</v>
      </c>
      <c r="G4" s="85"/>
      <c r="H4" s="84" t="s">
        <v>246</v>
      </c>
      <c r="I4" s="85"/>
      <c r="J4" s="84" t="s">
        <v>248</v>
      </c>
      <c r="K4" s="85"/>
      <c r="L4" s="84" t="s">
        <v>249</v>
      </c>
      <c r="M4" s="85"/>
      <c r="N4" s="68" t="s">
        <v>250</v>
      </c>
      <c r="O4" s="82"/>
      <c r="P4" s="78"/>
    </row>
    <row r="5" spans="1:17" ht="34.5" customHeight="1" thickBot="1" x14ac:dyDescent="0.25">
      <c r="A5" s="79"/>
      <c r="B5" s="79"/>
      <c r="C5" s="80"/>
      <c r="D5" s="5" t="s">
        <v>4</v>
      </c>
      <c r="E5" s="5" t="s">
        <v>244</v>
      </c>
      <c r="F5" s="5" t="s">
        <v>4</v>
      </c>
      <c r="G5" s="5" t="s">
        <v>244</v>
      </c>
      <c r="H5" s="5" t="s">
        <v>4</v>
      </c>
      <c r="I5" s="6" t="s">
        <v>244</v>
      </c>
      <c r="J5" s="6" t="s">
        <v>4</v>
      </c>
      <c r="K5" s="67" t="s">
        <v>244</v>
      </c>
      <c r="L5" s="67" t="s">
        <v>4</v>
      </c>
      <c r="M5" s="73" t="s">
        <v>244</v>
      </c>
      <c r="N5" s="73" t="s">
        <v>4</v>
      </c>
      <c r="O5" s="83"/>
      <c r="P5" s="80"/>
    </row>
    <row r="6" spans="1:17" ht="13.5" thickBot="1" x14ac:dyDescent="0.25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</row>
    <row r="7" spans="1:17" s="13" customFormat="1" ht="18" customHeight="1" x14ac:dyDescent="0.2">
      <c r="A7" s="9" t="s">
        <v>5</v>
      </c>
      <c r="B7" s="10" t="s">
        <v>6</v>
      </c>
      <c r="C7" s="11">
        <f>SUM(C8,C11,C13,C16,C20,C23,C24,C25,C26,C27,C28,C29,C30,C31)</f>
        <v>90281008.530000001</v>
      </c>
      <c r="D7" s="11">
        <f>SUM(D8,D11,D13,D16,D20,D23,D24,D25,D26,D27,D28,D29,D30,D31)</f>
        <v>389342.59999999404</v>
      </c>
      <c r="E7" s="11">
        <f t="shared" ref="E7:O7" si="0">SUM(E8,E11,E13,E16,E20,E23,E24,E25,E26,E27,E28,E29,E30,E31)</f>
        <v>90670351.129999995</v>
      </c>
      <c r="F7" s="11">
        <f t="shared" si="0"/>
        <v>2075305.1000000015</v>
      </c>
      <c r="G7" s="11">
        <f t="shared" si="0"/>
        <v>92745656.230000004</v>
      </c>
      <c r="H7" s="11"/>
      <c r="I7" s="11">
        <f t="shared" si="0"/>
        <v>92745656.230000004</v>
      </c>
      <c r="J7" s="11"/>
      <c r="K7" s="11">
        <f t="shared" si="0"/>
        <v>92745656.230000004</v>
      </c>
      <c r="L7" s="11">
        <f t="shared" si="0"/>
        <v>600699.99999999849</v>
      </c>
      <c r="M7" s="11">
        <f t="shared" si="0"/>
        <v>93346356.229999989</v>
      </c>
      <c r="N7" s="11">
        <f t="shared" si="0"/>
        <v>189817.90000000037</v>
      </c>
      <c r="O7" s="11">
        <f t="shared" si="0"/>
        <v>93536174.129999995</v>
      </c>
      <c r="P7" s="11">
        <f>SUM(P8,P11,P13,P16,P20,P23,P24,P25,P26,P27,P28,P29,P30,P31)</f>
        <v>3255165.5999999945</v>
      </c>
      <c r="Q7" s="12"/>
    </row>
    <row r="8" spans="1:17" s="13" customFormat="1" ht="15.75" customHeight="1" x14ac:dyDescent="0.2">
      <c r="A8" s="14" t="s">
        <v>7</v>
      </c>
      <c r="B8" s="15" t="s">
        <v>8</v>
      </c>
      <c r="C8" s="16">
        <f>C9+C10</f>
        <v>59287514.900000006</v>
      </c>
      <c r="D8" s="17">
        <f>D9+D10</f>
        <v>389342.59999999404</v>
      </c>
      <c r="E8" s="18">
        <f>E9+E10</f>
        <v>59676857.5</v>
      </c>
      <c r="F8" s="17">
        <f>F9+F10</f>
        <v>2075305.1000000015</v>
      </c>
      <c r="G8" s="18">
        <f>G9+G10</f>
        <v>61752162.600000001</v>
      </c>
      <c r="H8" s="17"/>
      <c r="I8" s="16">
        <f>I9+I10</f>
        <v>61752162.600000001</v>
      </c>
      <c r="J8" s="17"/>
      <c r="K8" s="18">
        <f>K9+K10</f>
        <v>61752162.600000001</v>
      </c>
      <c r="L8" s="17">
        <f>L9+L10</f>
        <v>350968.89999999851</v>
      </c>
      <c r="M8" s="18">
        <f>M9+M10</f>
        <v>62103131.5</v>
      </c>
      <c r="N8" s="17">
        <f>N9+N10</f>
        <v>-21000</v>
      </c>
      <c r="O8" s="16">
        <f t="shared" ref="O8" si="1">O9+O10</f>
        <v>62082131.5</v>
      </c>
      <c r="P8" s="19">
        <f>P9+P10</f>
        <v>2794616.599999994</v>
      </c>
      <c r="Q8" s="12"/>
    </row>
    <row r="9" spans="1:17" s="13" customFormat="1" ht="16.5" customHeight="1" x14ac:dyDescent="0.25">
      <c r="A9" s="14" t="s">
        <v>9</v>
      </c>
      <c r="B9" s="20" t="s">
        <v>10</v>
      </c>
      <c r="C9" s="21">
        <v>27775995.500000007</v>
      </c>
      <c r="D9" s="22">
        <v>389342.59999999404</v>
      </c>
      <c r="E9" s="23">
        <f>C9+D9</f>
        <v>28165338.100000001</v>
      </c>
      <c r="F9" s="22">
        <v>1000000</v>
      </c>
      <c r="G9" s="23">
        <f>E9+F9</f>
        <v>29165338.100000001</v>
      </c>
      <c r="H9" s="22"/>
      <c r="I9" s="21">
        <f>G9+H9</f>
        <v>29165338.100000001</v>
      </c>
      <c r="J9" s="22"/>
      <c r="K9" s="23">
        <f>I9+J9</f>
        <v>29165338.100000001</v>
      </c>
      <c r="L9" s="22">
        <v>350968.89999999851</v>
      </c>
      <c r="M9" s="23">
        <f>K9+L9</f>
        <v>29516307</v>
      </c>
      <c r="N9" s="22">
        <v>-21000</v>
      </c>
      <c r="O9" s="21">
        <f>M9+N9</f>
        <v>29495307</v>
      </c>
      <c r="P9" s="19">
        <f>D9+F9+L9+N9</f>
        <v>1719311.4999999925</v>
      </c>
      <c r="Q9" s="24"/>
    </row>
    <row r="10" spans="1:17" s="13" customFormat="1" ht="15.75" customHeight="1" x14ac:dyDescent="0.2">
      <c r="A10" s="14" t="s">
        <v>11</v>
      </c>
      <c r="B10" s="20" t="s">
        <v>12</v>
      </c>
      <c r="C10" s="21">
        <v>31511519.399999999</v>
      </c>
      <c r="D10" s="22"/>
      <c r="E10" s="23">
        <f>C10+D10</f>
        <v>31511519.399999999</v>
      </c>
      <c r="F10" s="22">
        <v>1075305.1000000015</v>
      </c>
      <c r="G10" s="23">
        <f>E10+F10</f>
        <v>32586824.5</v>
      </c>
      <c r="H10" s="22"/>
      <c r="I10" s="21">
        <f>G10+H10</f>
        <v>32586824.5</v>
      </c>
      <c r="J10" s="22"/>
      <c r="K10" s="23">
        <f>I10+J10</f>
        <v>32586824.5</v>
      </c>
      <c r="L10" s="22"/>
      <c r="M10" s="23">
        <f>K10+L10</f>
        <v>32586824.5</v>
      </c>
      <c r="N10" s="22"/>
      <c r="O10" s="21">
        <f>M10+N10</f>
        <v>32586824.5</v>
      </c>
      <c r="P10" s="19">
        <f>F10</f>
        <v>1075305.1000000015</v>
      </c>
      <c r="Q10" s="25"/>
    </row>
    <row r="11" spans="1:17" s="13" customFormat="1" ht="38.25" x14ac:dyDescent="0.2">
      <c r="A11" s="14" t="s">
        <v>13</v>
      </c>
      <c r="B11" s="26" t="s">
        <v>14</v>
      </c>
      <c r="C11" s="16">
        <f>C12</f>
        <v>13447785.300000001</v>
      </c>
      <c r="D11" s="17"/>
      <c r="E11" s="18">
        <f>E12</f>
        <v>13447785.300000001</v>
      </c>
      <c r="F11" s="17"/>
      <c r="G11" s="18">
        <f>G12</f>
        <v>13447785.300000001</v>
      </c>
      <c r="H11" s="17"/>
      <c r="I11" s="16">
        <f>I12</f>
        <v>13447785.300000001</v>
      </c>
      <c r="J11" s="17"/>
      <c r="K11" s="18">
        <f>K12</f>
        <v>13447785.300000001</v>
      </c>
      <c r="L11" s="17"/>
      <c r="M11" s="18">
        <f>M12</f>
        <v>13447785.300000001</v>
      </c>
      <c r="N11" s="17"/>
      <c r="O11" s="16">
        <f>O12</f>
        <v>13447785.300000001</v>
      </c>
      <c r="P11" s="19"/>
    </row>
    <row r="12" spans="1:17" s="13" customFormat="1" ht="38.25" x14ac:dyDescent="0.2">
      <c r="A12" s="14" t="s">
        <v>15</v>
      </c>
      <c r="B12" s="20" t="s">
        <v>16</v>
      </c>
      <c r="C12" s="21">
        <v>13447785.300000001</v>
      </c>
      <c r="D12" s="22"/>
      <c r="E12" s="23">
        <f>C12+D12</f>
        <v>13447785.300000001</v>
      </c>
      <c r="F12" s="22"/>
      <c r="G12" s="23">
        <f>E12+F12</f>
        <v>13447785.300000001</v>
      </c>
      <c r="H12" s="22"/>
      <c r="I12" s="21">
        <f>G12+H12</f>
        <v>13447785.300000001</v>
      </c>
      <c r="J12" s="22"/>
      <c r="K12" s="23">
        <f>I12+J12</f>
        <v>13447785.300000001</v>
      </c>
      <c r="L12" s="22"/>
      <c r="M12" s="23">
        <f>K12+L12</f>
        <v>13447785.300000001</v>
      </c>
      <c r="N12" s="22"/>
      <c r="O12" s="21">
        <f>M12+N12</f>
        <v>13447785.300000001</v>
      </c>
      <c r="P12" s="19"/>
    </row>
    <row r="13" spans="1:17" s="13" customFormat="1" x14ac:dyDescent="0.2">
      <c r="A13" s="14" t="s">
        <v>17</v>
      </c>
      <c r="B13" s="15" t="s">
        <v>18</v>
      </c>
      <c r="C13" s="16">
        <f>C14+C15</f>
        <v>7477003</v>
      </c>
      <c r="D13" s="17"/>
      <c r="E13" s="18">
        <f>E14+E15</f>
        <v>7477003</v>
      </c>
      <c r="F13" s="17"/>
      <c r="G13" s="18">
        <f>G14+G15</f>
        <v>7477003</v>
      </c>
      <c r="H13" s="17"/>
      <c r="I13" s="16">
        <f>I14+I15</f>
        <v>7477003</v>
      </c>
      <c r="J13" s="17"/>
      <c r="K13" s="18">
        <f>K14+K15</f>
        <v>7477003</v>
      </c>
      <c r="L13" s="17">
        <f>L14+L15</f>
        <v>200000</v>
      </c>
      <c r="M13" s="18">
        <f>M14+M15</f>
        <v>7677003</v>
      </c>
      <c r="N13" s="17"/>
      <c r="O13" s="16">
        <f>K13+L13</f>
        <v>7677003</v>
      </c>
      <c r="P13" s="19">
        <f>P14+P15</f>
        <v>200000</v>
      </c>
    </row>
    <row r="14" spans="1:17" s="13" customFormat="1" ht="30.75" customHeight="1" x14ac:dyDescent="0.2">
      <c r="A14" s="14" t="s">
        <v>19</v>
      </c>
      <c r="B14" s="20" t="s">
        <v>20</v>
      </c>
      <c r="C14" s="21">
        <v>7357003</v>
      </c>
      <c r="D14" s="22"/>
      <c r="E14" s="23">
        <f>C14+D14</f>
        <v>7357003</v>
      </c>
      <c r="F14" s="22"/>
      <c r="G14" s="23">
        <f>E14+F14</f>
        <v>7357003</v>
      </c>
      <c r="H14" s="22"/>
      <c r="I14" s="21">
        <f>G14+H14</f>
        <v>7357003</v>
      </c>
      <c r="J14" s="22"/>
      <c r="K14" s="23">
        <f>I14+J14</f>
        <v>7357003</v>
      </c>
      <c r="L14" s="22">
        <v>200000</v>
      </c>
      <c r="M14" s="23">
        <f>K14+L14</f>
        <v>7557003</v>
      </c>
      <c r="N14" s="22"/>
      <c r="O14" s="21">
        <f>M14+N14</f>
        <v>7557003</v>
      </c>
      <c r="P14" s="19">
        <f>L14</f>
        <v>200000</v>
      </c>
    </row>
    <row r="15" spans="1:17" s="13" customFormat="1" ht="20.25" customHeight="1" x14ac:dyDescent="0.2">
      <c r="A15" s="14" t="s">
        <v>21</v>
      </c>
      <c r="B15" s="20" t="s">
        <v>22</v>
      </c>
      <c r="C15" s="21">
        <v>120000</v>
      </c>
      <c r="D15" s="22"/>
      <c r="E15" s="23">
        <f>C15+D15</f>
        <v>120000</v>
      </c>
      <c r="F15" s="22"/>
      <c r="G15" s="23">
        <f>E15+F15</f>
        <v>120000</v>
      </c>
      <c r="H15" s="22"/>
      <c r="I15" s="21">
        <f>G15+H15</f>
        <v>120000</v>
      </c>
      <c r="J15" s="22"/>
      <c r="K15" s="23">
        <f>I15+J15</f>
        <v>120000</v>
      </c>
      <c r="L15" s="22"/>
      <c r="M15" s="23">
        <f>K15+L15</f>
        <v>120000</v>
      </c>
      <c r="N15" s="22"/>
      <c r="O15" s="21">
        <f>M15+N15</f>
        <v>120000</v>
      </c>
      <c r="P15" s="19"/>
    </row>
    <row r="16" spans="1:17" s="13" customFormat="1" ht="18" customHeight="1" x14ac:dyDescent="0.2">
      <c r="A16" s="27" t="s">
        <v>23</v>
      </c>
      <c r="B16" s="15" t="s">
        <v>24</v>
      </c>
      <c r="C16" s="16">
        <f>C17+C18+C19</f>
        <v>8295474</v>
      </c>
      <c r="D16" s="17"/>
      <c r="E16" s="18">
        <f>E17+E18+E19</f>
        <v>8295474</v>
      </c>
      <c r="F16" s="17"/>
      <c r="G16" s="18">
        <f>G17+G19+G18</f>
        <v>8295474</v>
      </c>
      <c r="H16" s="17"/>
      <c r="I16" s="16">
        <f>I17+I18+I19</f>
        <v>8295474</v>
      </c>
      <c r="J16" s="17"/>
      <c r="K16" s="18">
        <f>K17+K18+K19</f>
        <v>8295474</v>
      </c>
      <c r="L16" s="17"/>
      <c r="M16" s="18">
        <f>M17+M18+M19</f>
        <v>8295474</v>
      </c>
      <c r="N16" s="17">
        <f>N17+N18+N19</f>
        <v>210817.90000000037</v>
      </c>
      <c r="O16" s="16">
        <f>O17+O18+O19</f>
        <v>8506291.9000000004</v>
      </c>
      <c r="P16" s="19">
        <f>P17+P18+P19</f>
        <v>210817.90000000037</v>
      </c>
    </row>
    <row r="17" spans="1:17" s="13" customFormat="1" ht="14.25" customHeight="1" x14ac:dyDescent="0.2">
      <c r="A17" s="14" t="s">
        <v>25</v>
      </c>
      <c r="B17" s="20" t="s">
        <v>26</v>
      </c>
      <c r="C17" s="21">
        <v>8290266</v>
      </c>
      <c r="D17" s="22"/>
      <c r="E17" s="23">
        <f>C17+D17</f>
        <v>8290266</v>
      </c>
      <c r="F17" s="22"/>
      <c r="G17" s="23">
        <f>E17+F17</f>
        <v>8290266</v>
      </c>
      <c r="H17" s="22"/>
      <c r="I17" s="21">
        <f>G17+H17</f>
        <v>8290266</v>
      </c>
      <c r="J17" s="22"/>
      <c r="K17" s="23">
        <f>I17+J17</f>
        <v>8290266</v>
      </c>
      <c r="L17" s="22"/>
      <c r="M17" s="23">
        <f>K17+L17</f>
        <v>8290266</v>
      </c>
      <c r="N17" s="22">
        <v>210817.90000000037</v>
      </c>
      <c r="O17" s="21">
        <f>M17+N17</f>
        <v>8501083.9000000004</v>
      </c>
      <c r="P17" s="19">
        <f>N17</f>
        <v>210817.90000000037</v>
      </c>
    </row>
    <row r="18" spans="1:17" s="13" customFormat="1" ht="15.75" customHeight="1" x14ac:dyDescent="0.2">
      <c r="A18" s="14" t="s">
        <v>27</v>
      </c>
      <c r="B18" s="20" t="s">
        <v>28</v>
      </c>
      <c r="C18" s="21"/>
      <c r="D18" s="22"/>
      <c r="E18" s="23"/>
      <c r="F18" s="22"/>
      <c r="G18" s="23"/>
      <c r="H18" s="22"/>
      <c r="I18" s="21"/>
      <c r="J18" s="22"/>
      <c r="K18" s="23"/>
      <c r="L18" s="22"/>
      <c r="M18" s="23"/>
      <c r="N18" s="22"/>
      <c r="O18" s="21"/>
      <c r="P18" s="19"/>
    </row>
    <row r="19" spans="1:17" s="13" customFormat="1" ht="16.5" customHeight="1" x14ac:dyDescent="0.2">
      <c r="A19" s="14" t="s">
        <v>29</v>
      </c>
      <c r="B19" s="20" t="s">
        <v>30</v>
      </c>
      <c r="C19" s="21">
        <v>5208</v>
      </c>
      <c r="D19" s="22"/>
      <c r="E19" s="23">
        <f t="shared" ref="E19" si="2">C19+D19</f>
        <v>5208</v>
      </c>
      <c r="F19" s="22"/>
      <c r="G19" s="23">
        <f t="shared" ref="G19" si="3">E19+F19</f>
        <v>5208</v>
      </c>
      <c r="H19" s="22"/>
      <c r="I19" s="21">
        <f t="shared" ref="I19" si="4">G19+H19</f>
        <v>5208</v>
      </c>
      <c r="J19" s="22"/>
      <c r="K19" s="23">
        <f t="shared" ref="K19" si="5">I19+J19</f>
        <v>5208</v>
      </c>
      <c r="L19" s="22"/>
      <c r="M19" s="23">
        <f t="shared" ref="M18:M19" si="6">K19+L19</f>
        <v>5208</v>
      </c>
      <c r="N19" s="22"/>
      <c r="O19" s="21">
        <f t="shared" ref="O18:O19" si="7">M19+N19</f>
        <v>5208</v>
      </c>
      <c r="P19" s="19"/>
    </row>
    <row r="20" spans="1:17" s="13" customFormat="1" ht="25.5" x14ac:dyDescent="0.2">
      <c r="A20" s="27" t="s">
        <v>31</v>
      </c>
      <c r="B20" s="15" t="s">
        <v>32</v>
      </c>
      <c r="C20" s="16">
        <f>C21+C22</f>
        <v>95841</v>
      </c>
      <c r="D20" s="17"/>
      <c r="E20" s="18">
        <f>E21+E22</f>
        <v>95841</v>
      </c>
      <c r="F20" s="17"/>
      <c r="G20" s="18">
        <f>G21+G22</f>
        <v>95841</v>
      </c>
      <c r="H20" s="17"/>
      <c r="I20" s="16">
        <f>I21+I22</f>
        <v>95841</v>
      </c>
      <c r="J20" s="17"/>
      <c r="K20" s="18">
        <f>K21+K22</f>
        <v>95841</v>
      </c>
      <c r="L20" s="17"/>
      <c r="M20" s="18">
        <f>M21+M22</f>
        <v>95841</v>
      </c>
      <c r="N20" s="17"/>
      <c r="O20" s="16">
        <f>O21+O22</f>
        <v>95841</v>
      </c>
      <c r="P20" s="19"/>
    </row>
    <row r="21" spans="1:17" s="13" customFormat="1" ht="18" customHeight="1" x14ac:dyDescent="0.2">
      <c r="A21" s="14" t="s">
        <v>33</v>
      </c>
      <c r="B21" s="20" t="s">
        <v>34</v>
      </c>
      <c r="C21" s="21">
        <v>93531</v>
      </c>
      <c r="D21" s="22"/>
      <c r="E21" s="23">
        <f>C21+D21</f>
        <v>93531</v>
      </c>
      <c r="F21" s="22"/>
      <c r="G21" s="23">
        <f>E21+F21</f>
        <v>93531</v>
      </c>
      <c r="H21" s="22"/>
      <c r="I21" s="21">
        <f>G21+H21</f>
        <v>93531</v>
      </c>
      <c r="J21" s="22"/>
      <c r="K21" s="23">
        <f>I21+J21</f>
        <v>93531</v>
      </c>
      <c r="L21" s="22"/>
      <c r="M21" s="23">
        <f>K21+L21</f>
        <v>93531</v>
      </c>
      <c r="N21" s="22"/>
      <c r="O21" s="21">
        <f>M21+N21</f>
        <v>93531</v>
      </c>
      <c r="P21" s="28"/>
    </row>
    <row r="22" spans="1:17" s="13" customFormat="1" ht="42" customHeight="1" x14ac:dyDescent="0.2">
      <c r="A22" s="14" t="s">
        <v>35</v>
      </c>
      <c r="B22" s="20" t="s">
        <v>36</v>
      </c>
      <c r="C22" s="21">
        <v>2310</v>
      </c>
      <c r="D22" s="22"/>
      <c r="E22" s="23">
        <f>C22+D22</f>
        <v>2310</v>
      </c>
      <c r="F22" s="22"/>
      <c r="G22" s="23">
        <f>E22+F22</f>
        <v>2310</v>
      </c>
      <c r="H22" s="22"/>
      <c r="I22" s="21">
        <f>G22+H22</f>
        <v>2310</v>
      </c>
      <c r="J22" s="22"/>
      <c r="K22" s="23">
        <f>I22+J22</f>
        <v>2310</v>
      </c>
      <c r="L22" s="22"/>
      <c r="M22" s="23">
        <f>K22+L22</f>
        <v>2310</v>
      </c>
      <c r="N22" s="22"/>
      <c r="O22" s="21">
        <f>M22+N22</f>
        <v>2310</v>
      </c>
      <c r="P22" s="28"/>
    </row>
    <row r="23" spans="1:17" s="13" customFormat="1" ht="16.5" customHeight="1" x14ac:dyDescent="0.2">
      <c r="A23" s="14" t="s">
        <v>37</v>
      </c>
      <c r="B23" s="15" t="s">
        <v>38</v>
      </c>
      <c r="C23" s="16">
        <v>268741</v>
      </c>
      <c r="D23" s="17"/>
      <c r="E23" s="18">
        <f>C23+D23</f>
        <v>268741</v>
      </c>
      <c r="F23" s="17"/>
      <c r="G23" s="18">
        <f>E23+F23</f>
        <v>268741</v>
      </c>
      <c r="H23" s="17"/>
      <c r="I23" s="16">
        <f>G23+H23</f>
        <v>268741</v>
      </c>
      <c r="J23" s="17"/>
      <c r="K23" s="18">
        <f>I23+J23</f>
        <v>268741</v>
      </c>
      <c r="L23" s="17"/>
      <c r="M23" s="18">
        <f>K23+L23</f>
        <v>268741</v>
      </c>
      <c r="N23" s="17"/>
      <c r="O23" s="16">
        <f>M23+N23</f>
        <v>268741</v>
      </c>
      <c r="P23" s="19"/>
    </row>
    <row r="24" spans="1:17" s="13" customFormat="1" ht="42" customHeight="1" x14ac:dyDescent="0.2">
      <c r="A24" s="14" t="s">
        <v>39</v>
      </c>
      <c r="B24" s="15" t="s">
        <v>40</v>
      </c>
      <c r="C24" s="16"/>
      <c r="D24" s="17"/>
      <c r="E24" s="18"/>
      <c r="F24" s="17"/>
      <c r="G24" s="18"/>
      <c r="H24" s="17"/>
      <c r="I24" s="16"/>
      <c r="J24" s="17"/>
      <c r="K24" s="18"/>
      <c r="L24" s="17"/>
      <c r="M24" s="18"/>
      <c r="N24" s="17"/>
      <c r="O24" s="16"/>
      <c r="P24" s="19"/>
    </row>
    <row r="25" spans="1:17" ht="41.25" customHeight="1" x14ac:dyDescent="0.2">
      <c r="A25" s="14" t="s">
        <v>41</v>
      </c>
      <c r="B25" s="15" t="s">
        <v>42</v>
      </c>
      <c r="C25" s="16">
        <v>323748.63</v>
      </c>
      <c r="D25" s="17"/>
      <c r="E25" s="18">
        <f t="shared" ref="E25:E31" si="8">C25+D25</f>
        <v>323748.63</v>
      </c>
      <c r="F25" s="17"/>
      <c r="G25" s="18">
        <f t="shared" ref="G25:G31" si="9">E25+F25</f>
        <v>323748.63</v>
      </c>
      <c r="H25" s="17"/>
      <c r="I25" s="16">
        <f t="shared" ref="I25:I31" si="10">G25+H25</f>
        <v>323748.63</v>
      </c>
      <c r="J25" s="17"/>
      <c r="K25" s="18">
        <f t="shared" ref="K25:K31" si="11">I25+J25</f>
        <v>323748.63</v>
      </c>
      <c r="L25" s="17"/>
      <c r="M25" s="18">
        <f t="shared" ref="M24:M31" si="12">K25+L25</f>
        <v>323748.63</v>
      </c>
      <c r="N25" s="17"/>
      <c r="O25" s="16">
        <f t="shared" ref="O24:O31" si="13">M25+N25</f>
        <v>323748.63</v>
      </c>
      <c r="P25" s="19"/>
      <c r="Q25" s="25"/>
    </row>
    <row r="26" spans="1:17" ht="30.75" customHeight="1" x14ac:dyDescent="0.2">
      <c r="A26" s="14" t="s">
        <v>43</v>
      </c>
      <c r="B26" s="15" t="s">
        <v>44</v>
      </c>
      <c r="C26" s="16">
        <v>113037.70000000001</v>
      </c>
      <c r="D26" s="17"/>
      <c r="E26" s="18">
        <f t="shared" si="8"/>
        <v>113037.70000000001</v>
      </c>
      <c r="F26" s="17"/>
      <c r="G26" s="18">
        <f t="shared" si="9"/>
        <v>113037.70000000001</v>
      </c>
      <c r="H26" s="17"/>
      <c r="I26" s="16">
        <f t="shared" si="10"/>
        <v>113037.70000000001</v>
      </c>
      <c r="J26" s="17"/>
      <c r="K26" s="18">
        <f t="shared" si="11"/>
        <v>113037.70000000001</v>
      </c>
      <c r="L26" s="17"/>
      <c r="M26" s="18">
        <f t="shared" si="12"/>
        <v>113037.70000000001</v>
      </c>
      <c r="N26" s="17"/>
      <c r="O26" s="16">
        <f t="shared" si="13"/>
        <v>113037.70000000001</v>
      </c>
      <c r="P26" s="19"/>
      <c r="Q26" s="25"/>
    </row>
    <row r="27" spans="1:17" ht="42" customHeight="1" x14ac:dyDescent="0.2">
      <c r="A27" s="14" t="s">
        <v>45</v>
      </c>
      <c r="B27" s="15" t="s">
        <v>46</v>
      </c>
      <c r="C27" s="16">
        <v>165972.69999999998</v>
      </c>
      <c r="D27" s="17"/>
      <c r="E27" s="18">
        <f t="shared" si="8"/>
        <v>165972.69999999998</v>
      </c>
      <c r="F27" s="17"/>
      <c r="G27" s="18">
        <f t="shared" si="9"/>
        <v>165972.69999999998</v>
      </c>
      <c r="H27" s="17"/>
      <c r="I27" s="16">
        <f t="shared" si="10"/>
        <v>165972.69999999998</v>
      </c>
      <c r="J27" s="17"/>
      <c r="K27" s="18">
        <f t="shared" si="11"/>
        <v>165972.69999999998</v>
      </c>
      <c r="L27" s="17">
        <v>49731.100000000006</v>
      </c>
      <c r="M27" s="18">
        <f t="shared" si="12"/>
        <v>215703.8</v>
      </c>
      <c r="N27" s="17"/>
      <c r="O27" s="16">
        <f t="shared" si="13"/>
        <v>215703.8</v>
      </c>
      <c r="P27" s="19">
        <f>L27</f>
        <v>49731.100000000006</v>
      </c>
      <c r="Q27" s="25"/>
    </row>
    <row r="28" spans="1:17" ht="28.5" customHeight="1" x14ac:dyDescent="0.2">
      <c r="A28" s="14" t="s">
        <v>47</v>
      </c>
      <c r="B28" s="15" t="s">
        <v>48</v>
      </c>
      <c r="C28" s="16"/>
      <c r="D28" s="17"/>
      <c r="E28" s="18"/>
      <c r="F28" s="17"/>
      <c r="G28" s="18"/>
      <c r="H28" s="17"/>
      <c r="I28" s="16"/>
      <c r="J28" s="17"/>
      <c r="K28" s="18"/>
      <c r="L28" s="17"/>
      <c r="M28" s="18"/>
      <c r="N28" s="17"/>
      <c r="O28" s="16"/>
      <c r="P28" s="19"/>
    </row>
    <row r="29" spans="1:17" ht="15.75" customHeight="1" x14ac:dyDescent="0.2">
      <c r="A29" s="14" t="s">
        <v>49</v>
      </c>
      <c r="B29" s="15" t="s">
        <v>50</v>
      </c>
      <c r="C29" s="16">
        <v>16375</v>
      </c>
      <c r="D29" s="17"/>
      <c r="E29" s="18">
        <f t="shared" si="8"/>
        <v>16375</v>
      </c>
      <c r="F29" s="17"/>
      <c r="G29" s="18">
        <f t="shared" si="9"/>
        <v>16375</v>
      </c>
      <c r="H29" s="17"/>
      <c r="I29" s="16">
        <f t="shared" si="10"/>
        <v>16375</v>
      </c>
      <c r="J29" s="17"/>
      <c r="K29" s="18">
        <f t="shared" si="11"/>
        <v>16375</v>
      </c>
      <c r="L29" s="17"/>
      <c r="M29" s="18">
        <f t="shared" si="12"/>
        <v>16375</v>
      </c>
      <c r="N29" s="17"/>
      <c r="O29" s="16">
        <f t="shared" si="13"/>
        <v>16375</v>
      </c>
      <c r="P29" s="19"/>
    </row>
    <row r="30" spans="1:17" ht="15.75" customHeight="1" x14ac:dyDescent="0.25">
      <c r="A30" s="14" t="s">
        <v>51</v>
      </c>
      <c r="B30" s="15" t="s">
        <v>52</v>
      </c>
      <c r="C30" s="16">
        <v>785259.99999999988</v>
      </c>
      <c r="D30" s="17"/>
      <c r="E30" s="18">
        <f t="shared" si="8"/>
        <v>785259.99999999988</v>
      </c>
      <c r="F30" s="17"/>
      <c r="G30" s="18">
        <f t="shared" si="9"/>
        <v>785259.99999999988</v>
      </c>
      <c r="H30" s="17"/>
      <c r="I30" s="16">
        <f t="shared" si="10"/>
        <v>785259.99999999988</v>
      </c>
      <c r="J30" s="17"/>
      <c r="K30" s="18">
        <f t="shared" si="11"/>
        <v>785259.99999999988</v>
      </c>
      <c r="L30" s="17"/>
      <c r="M30" s="18">
        <f t="shared" si="12"/>
        <v>785259.99999999988</v>
      </c>
      <c r="N30" s="17"/>
      <c r="O30" s="16">
        <f t="shared" si="13"/>
        <v>785259.99999999988</v>
      </c>
      <c r="P30" s="19"/>
      <c r="Q30" s="1"/>
    </row>
    <row r="31" spans="1:17" ht="15.75" customHeight="1" x14ac:dyDescent="0.2">
      <c r="A31" s="14" t="s">
        <v>53</v>
      </c>
      <c r="B31" s="15" t="s">
        <v>54</v>
      </c>
      <c r="C31" s="16">
        <v>4255.3</v>
      </c>
      <c r="D31" s="17"/>
      <c r="E31" s="18">
        <f t="shared" si="8"/>
        <v>4255.3</v>
      </c>
      <c r="F31" s="17"/>
      <c r="G31" s="18">
        <f t="shared" si="9"/>
        <v>4255.3</v>
      </c>
      <c r="H31" s="17"/>
      <c r="I31" s="16">
        <f t="shared" si="10"/>
        <v>4255.3</v>
      </c>
      <c r="J31" s="17"/>
      <c r="K31" s="18">
        <f t="shared" si="11"/>
        <v>4255.3</v>
      </c>
      <c r="L31" s="17"/>
      <c r="M31" s="18">
        <f t="shared" si="12"/>
        <v>4255.3</v>
      </c>
      <c r="N31" s="17"/>
      <c r="O31" s="16">
        <f t="shared" si="13"/>
        <v>4255.3</v>
      </c>
      <c r="P31" s="19"/>
    </row>
    <row r="32" spans="1:17" s="13" customFormat="1" ht="18" customHeight="1" x14ac:dyDescent="0.2">
      <c r="A32" s="29" t="s">
        <v>55</v>
      </c>
      <c r="B32" s="30" t="s">
        <v>56</v>
      </c>
      <c r="C32" s="31">
        <f>C33+C39+C40+C41+C42</f>
        <v>34851129.200000003</v>
      </c>
      <c r="D32" s="31">
        <f t="shared" ref="D32:O32" si="14">D33+D39+D40+D41+D42</f>
        <v>12038062.799999997</v>
      </c>
      <c r="E32" s="31">
        <f t="shared" si="14"/>
        <v>46889192.000000007</v>
      </c>
      <c r="F32" s="31"/>
      <c r="G32" s="31">
        <f t="shared" si="14"/>
        <v>46889192.000000007</v>
      </c>
      <c r="H32" s="31"/>
      <c r="I32" s="31">
        <f t="shared" si="14"/>
        <v>46889192.000000007</v>
      </c>
      <c r="J32" s="31">
        <f t="shared" si="14"/>
        <v>1206828.2000000004</v>
      </c>
      <c r="K32" s="31">
        <f t="shared" si="14"/>
        <v>48096020.199999996</v>
      </c>
      <c r="L32" s="31"/>
      <c r="M32" s="31">
        <f t="shared" si="14"/>
        <v>48096020.199999996</v>
      </c>
      <c r="N32" s="31">
        <f t="shared" si="14"/>
        <v>3295629.0999999996</v>
      </c>
      <c r="O32" s="31">
        <f t="shared" si="14"/>
        <v>51391649.299999997</v>
      </c>
      <c r="P32" s="31">
        <f>P33+P39+P40+P41+P42</f>
        <v>16540520.099999998</v>
      </c>
      <c r="Q32" s="12"/>
    </row>
    <row r="33" spans="1:21" s="13" customFormat="1" ht="38.25" x14ac:dyDescent="0.25">
      <c r="A33" s="14" t="s">
        <v>57</v>
      </c>
      <c r="B33" s="15" t="s">
        <v>58</v>
      </c>
      <c r="C33" s="16">
        <f>C34+C35+C36+C37+C38</f>
        <v>34848928.300000004</v>
      </c>
      <c r="D33" s="17">
        <f>D34+D35+D36+D37</f>
        <v>9368698.5999999978</v>
      </c>
      <c r="E33" s="18">
        <f t="shared" ref="E33:N33" si="15">E34+E35+E36+E37</f>
        <v>44217626.900000006</v>
      </c>
      <c r="F33" s="17"/>
      <c r="G33" s="18">
        <f t="shared" si="15"/>
        <v>44217626.900000006</v>
      </c>
      <c r="H33" s="17"/>
      <c r="I33" s="18">
        <f t="shared" si="15"/>
        <v>44217626.900000006</v>
      </c>
      <c r="J33" s="17">
        <f t="shared" si="15"/>
        <v>1146149.4000000004</v>
      </c>
      <c r="K33" s="18">
        <f t="shared" si="15"/>
        <v>45363776.299999997</v>
      </c>
      <c r="L33" s="17"/>
      <c r="M33" s="18">
        <f t="shared" si="15"/>
        <v>45363776.299999997</v>
      </c>
      <c r="N33" s="17">
        <f t="shared" si="15"/>
        <v>2876887.3</v>
      </c>
      <c r="O33" s="16">
        <f>O34+O35+O36+O37+O38</f>
        <v>48240663.600000001</v>
      </c>
      <c r="P33" s="19">
        <f>P34+P35+P36+P37+P38</f>
        <v>13391735.299999997</v>
      </c>
      <c r="Q33" s="1"/>
    </row>
    <row r="34" spans="1:21" ht="27.75" customHeight="1" x14ac:dyDescent="0.2">
      <c r="A34" s="14" t="s">
        <v>59</v>
      </c>
      <c r="B34" s="15" t="s">
        <v>60</v>
      </c>
      <c r="C34" s="16">
        <v>12541871.4</v>
      </c>
      <c r="D34" s="17">
        <v>2126423.6999999993</v>
      </c>
      <c r="E34" s="18">
        <f>C34+D34</f>
        <v>14668295.1</v>
      </c>
      <c r="F34" s="17"/>
      <c r="G34" s="18">
        <f>E34+F34</f>
        <v>14668295.1</v>
      </c>
      <c r="H34" s="17"/>
      <c r="I34" s="16">
        <f>G34+H34</f>
        <v>14668295.1</v>
      </c>
      <c r="J34" s="17">
        <v>930000</v>
      </c>
      <c r="K34" s="18">
        <f>I34+J34</f>
        <v>15598295.1</v>
      </c>
      <c r="L34" s="17"/>
      <c r="M34" s="18">
        <f>K34+L34</f>
        <v>15598295.1</v>
      </c>
      <c r="N34" s="17"/>
      <c r="O34" s="16">
        <f>M34+N34</f>
        <v>15598295.1</v>
      </c>
      <c r="P34" s="19">
        <f>D34+J34</f>
        <v>3056423.6999999993</v>
      </c>
      <c r="Q34" s="32"/>
      <c r="R34" s="33"/>
      <c r="S34" s="13"/>
      <c r="T34" s="33"/>
    </row>
    <row r="35" spans="1:21" ht="42" customHeight="1" x14ac:dyDescent="0.2">
      <c r="A35" s="14" t="s">
        <v>61</v>
      </c>
      <c r="B35" s="15" t="s">
        <v>62</v>
      </c>
      <c r="C35" s="16">
        <v>17264138.600000001</v>
      </c>
      <c r="D35" s="17">
        <v>5159950.3999999985</v>
      </c>
      <c r="E35" s="18">
        <f t="shared" ref="E35:E40" si="16">C35+D35</f>
        <v>22424089</v>
      </c>
      <c r="F35" s="17"/>
      <c r="G35" s="18">
        <f t="shared" ref="G35:G40" si="17">E35+F35</f>
        <v>22424089</v>
      </c>
      <c r="H35" s="17"/>
      <c r="I35" s="16">
        <f t="shared" ref="I35:I42" si="18">G35+H35</f>
        <v>22424089</v>
      </c>
      <c r="J35" s="17">
        <v>5742.8000000007451</v>
      </c>
      <c r="K35" s="18">
        <f t="shared" ref="K35:K42" si="19">I35+J35</f>
        <v>22429831.800000001</v>
      </c>
      <c r="L35" s="17"/>
      <c r="M35" s="18">
        <f t="shared" ref="M35:M42" si="20">K35+L35</f>
        <v>22429831.800000001</v>
      </c>
      <c r="N35" s="17">
        <v>2322887.1999999993</v>
      </c>
      <c r="O35" s="16">
        <f t="shared" ref="O35:O42" si="21">M35+N35</f>
        <v>24752719</v>
      </c>
      <c r="P35" s="19">
        <f>D35+J35+N35</f>
        <v>7488580.3999999985</v>
      </c>
      <c r="Q35" s="32"/>
      <c r="R35" s="33"/>
      <c r="T35" s="33"/>
    </row>
    <row r="36" spans="1:21" ht="27.75" customHeight="1" x14ac:dyDescent="0.2">
      <c r="A36" s="14" t="s">
        <v>63</v>
      </c>
      <c r="B36" s="15" t="s">
        <v>64</v>
      </c>
      <c r="C36" s="16">
        <v>2600231.1</v>
      </c>
      <c r="D36" s="17">
        <v>200336</v>
      </c>
      <c r="E36" s="18">
        <f t="shared" si="16"/>
        <v>2800567.1</v>
      </c>
      <c r="F36" s="17"/>
      <c r="G36" s="18">
        <f t="shared" si="17"/>
        <v>2800567.1</v>
      </c>
      <c r="H36" s="17"/>
      <c r="I36" s="16">
        <f t="shared" si="18"/>
        <v>2800567.1</v>
      </c>
      <c r="J36" s="17"/>
      <c r="K36" s="18">
        <f t="shared" si="19"/>
        <v>2800567.1</v>
      </c>
      <c r="L36" s="17"/>
      <c r="M36" s="18">
        <f t="shared" si="20"/>
        <v>2800567.1</v>
      </c>
      <c r="N36" s="17"/>
      <c r="O36" s="16">
        <f t="shared" si="21"/>
        <v>2800567.1</v>
      </c>
      <c r="P36" s="19">
        <f t="shared" ref="P36" si="22">D36</f>
        <v>200336</v>
      </c>
      <c r="Q36" s="32"/>
      <c r="R36" s="33"/>
      <c r="T36" s="33"/>
    </row>
    <row r="37" spans="1:21" ht="15.75" customHeight="1" x14ac:dyDescent="0.2">
      <c r="A37" s="14" t="s">
        <v>65</v>
      </c>
      <c r="B37" s="15" t="s">
        <v>66</v>
      </c>
      <c r="C37" s="16">
        <v>2442687.2000000002</v>
      </c>
      <c r="D37" s="17">
        <v>1881988.5</v>
      </c>
      <c r="E37" s="18">
        <f t="shared" si="16"/>
        <v>4324675.7</v>
      </c>
      <c r="F37" s="17"/>
      <c r="G37" s="18">
        <f t="shared" si="17"/>
        <v>4324675.7</v>
      </c>
      <c r="H37" s="17"/>
      <c r="I37" s="16">
        <f t="shared" si="18"/>
        <v>4324675.7</v>
      </c>
      <c r="J37" s="17">
        <v>210406.59999999963</v>
      </c>
      <c r="K37" s="18">
        <f t="shared" si="19"/>
        <v>4535082.3</v>
      </c>
      <c r="L37" s="17"/>
      <c r="M37" s="18">
        <f t="shared" si="20"/>
        <v>4535082.3</v>
      </c>
      <c r="N37" s="17">
        <v>554000.10000000056</v>
      </c>
      <c r="O37" s="16">
        <f t="shared" si="21"/>
        <v>5089082.4000000004</v>
      </c>
      <c r="P37" s="19">
        <f>D37+J37+N37</f>
        <v>2646395.2000000002</v>
      </c>
      <c r="Q37" s="32"/>
      <c r="R37" s="33"/>
      <c r="T37" s="33"/>
    </row>
    <row r="38" spans="1:21" ht="27.75" customHeight="1" x14ac:dyDescent="0.2">
      <c r="A38" s="34" t="s">
        <v>67</v>
      </c>
      <c r="B38" s="35" t="s">
        <v>68</v>
      </c>
      <c r="C38" s="36"/>
      <c r="D38" s="17"/>
      <c r="E38" s="18"/>
      <c r="F38" s="17"/>
      <c r="G38" s="18"/>
      <c r="H38" s="17"/>
      <c r="I38" s="16"/>
      <c r="J38" s="17"/>
      <c r="K38" s="18"/>
      <c r="L38" s="17"/>
      <c r="M38" s="18"/>
      <c r="N38" s="17"/>
      <c r="O38" s="16"/>
      <c r="P38" s="19"/>
    </row>
    <row r="39" spans="1:21" ht="48" customHeight="1" x14ac:dyDescent="0.2">
      <c r="A39" s="34" t="s">
        <v>245</v>
      </c>
      <c r="B39" s="35" t="s">
        <v>69</v>
      </c>
      <c r="C39" s="36"/>
      <c r="D39" s="17">
        <v>2669364.2000000002</v>
      </c>
      <c r="E39" s="18">
        <f t="shared" si="16"/>
        <v>2669364.2000000002</v>
      </c>
      <c r="F39" s="17"/>
      <c r="G39" s="18">
        <f t="shared" si="17"/>
        <v>2669364.2000000002</v>
      </c>
      <c r="H39" s="17"/>
      <c r="I39" s="16">
        <f t="shared" si="18"/>
        <v>2669364.2000000002</v>
      </c>
      <c r="J39" s="17">
        <v>25498.899999999907</v>
      </c>
      <c r="K39" s="18">
        <f t="shared" si="19"/>
        <v>2694863.1</v>
      </c>
      <c r="L39" s="17"/>
      <c r="M39" s="18">
        <f t="shared" si="20"/>
        <v>2694863.1</v>
      </c>
      <c r="N39" s="17">
        <v>417216.79999999981</v>
      </c>
      <c r="O39" s="16">
        <f t="shared" si="21"/>
        <v>3112079.9</v>
      </c>
      <c r="P39" s="19">
        <f>D39+J39+N39</f>
        <v>3112079.9</v>
      </c>
      <c r="S39" s="33"/>
    </row>
    <row r="40" spans="1:21" ht="27.75" customHeight="1" x14ac:dyDescent="0.2">
      <c r="A40" s="34" t="s">
        <v>235</v>
      </c>
      <c r="B40" s="35" t="s">
        <v>236</v>
      </c>
      <c r="C40" s="36">
        <v>2200.9</v>
      </c>
      <c r="D40" s="37"/>
      <c r="E40" s="18">
        <f t="shared" si="16"/>
        <v>2200.9</v>
      </c>
      <c r="F40" s="37"/>
      <c r="G40" s="18">
        <f t="shared" si="17"/>
        <v>2200.9</v>
      </c>
      <c r="H40" s="37"/>
      <c r="I40" s="16">
        <f t="shared" si="18"/>
        <v>2200.9</v>
      </c>
      <c r="J40" s="37"/>
      <c r="K40" s="18">
        <f t="shared" si="19"/>
        <v>2200.9</v>
      </c>
      <c r="L40" s="37"/>
      <c r="M40" s="18">
        <f t="shared" si="20"/>
        <v>2200.9</v>
      </c>
      <c r="N40" s="37"/>
      <c r="O40" s="16">
        <f t="shared" si="21"/>
        <v>2200.9</v>
      </c>
      <c r="P40" s="19"/>
      <c r="S40" s="33"/>
    </row>
    <row r="41" spans="1:21" ht="66.75" customHeight="1" x14ac:dyDescent="0.25">
      <c r="A41" s="34" t="s">
        <v>70</v>
      </c>
      <c r="B41" s="35" t="s">
        <v>71</v>
      </c>
      <c r="C41" s="36"/>
      <c r="D41" s="37"/>
      <c r="E41" s="18"/>
      <c r="F41" s="37"/>
      <c r="G41" s="18"/>
      <c r="H41" s="37">
        <v>1.3</v>
      </c>
      <c r="I41" s="16">
        <f t="shared" si="18"/>
        <v>1.3</v>
      </c>
      <c r="J41" s="37">
        <v>36413.599999999999</v>
      </c>
      <c r="K41" s="18">
        <f t="shared" si="19"/>
        <v>36414.9</v>
      </c>
      <c r="L41" s="37"/>
      <c r="M41" s="18">
        <f t="shared" si="20"/>
        <v>36414.9</v>
      </c>
      <c r="N41" s="37">
        <v>1525</v>
      </c>
      <c r="O41" s="16">
        <f t="shared" si="21"/>
        <v>37939.9</v>
      </c>
      <c r="P41" s="19">
        <f>H41+J41+N41</f>
        <v>37939.9</v>
      </c>
      <c r="Q41" s="24"/>
    </row>
    <row r="42" spans="1:21" ht="55.5" customHeight="1" x14ac:dyDescent="0.25">
      <c r="A42" s="34" t="s">
        <v>72</v>
      </c>
      <c r="B42" s="35" t="s">
        <v>73</v>
      </c>
      <c r="C42" s="36"/>
      <c r="D42" s="37"/>
      <c r="E42" s="18"/>
      <c r="F42" s="37"/>
      <c r="G42" s="18"/>
      <c r="H42" s="37">
        <v>-1.3</v>
      </c>
      <c r="I42" s="16">
        <f t="shared" si="18"/>
        <v>-1.3</v>
      </c>
      <c r="J42" s="37">
        <v>-1233.7</v>
      </c>
      <c r="K42" s="18">
        <f t="shared" si="19"/>
        <v>-1235</v>
      </c>
      <c r="L42" s="37"/>
      <c r="M42" s="18">
        <f t="shared" si="20"/>
        <v>-1235</v>
      </c>
      <c r="N42" s="37"/>
      <c r="O42" s="16">
        <f t="shared" si="21"/>
        <v>-1235</v>
      </c>
      <c r="P42" s="19">
        <f>H42+J42</f>
        <v>-1235</v>
      </c>
      <c r="Q42" s="24"/>
      <c r="R42" s="33"/>
    </row>
    <row r="43" spans="1:21" s="13" customFormat="1" ht="19.5" customHeight="1" thickBot="1" x14ac:dyDescent="0.25">
      <c r="A43" s="74" t="s">
        <v>74</v>
      </c>
      <c r="B43" s="75"/>
      <c r="C43" s="38">
        <f>C7+C32</f>
        <v>125132137.73</v>
      </c>
      <c r="D43" s="38">
        <f t="shared" ref="D43:P43" si="23">D7+D32</f>
        <v>12427405.399999991</v>
      </c>
      <c r="E43" s="38">
        <f t="shared" si="23"/>
        <v>137559543.13</v>
      </c>
      <c r="F43" s="38">
        <f t="shared" si="23"/>
        <v>2075305.1000000015</v>
      </c>
      <c r="G43" s="38">
        <f t="shared" si="23"/>
        <v>139634848.23000002</v>
      </c>
      <c r="H43" s="38"/>
      <c r="I43" s="38">
        <f t="shared" si="23"/>
        <v>139634848.23000002</v>
      </c>
      <c r="J43" s="38">
        <f t="shared" si="23"/>
        <v>1206828.2000000004</v>
      </c>
      <c r="K43" s="38">
        <f t="shared" si="23"/>
        <v>140841676.43000001</v>
      </c>
      <c r="L43" s="38">
        <f t="shared" si="23"/>
        <v>600699.99999999849</v>
      </c>
      <c r="M43" s="38">
        <f t="shared" si="23"/>
        <v>141442376.42999998</v>
      </c>
      <c r="N43" s="38">
        <f t="shared" si="23"/>
        <v>3485447</v>
      </c>
      <c r="O43" s="38">
        <f>O7+O32</f>
        <v>144927823.43000001</v>
      </c>
      <c r="P43" s="38">
        <f t="shared" si="23"/>
        <v>19795685.699999992</v>
      </c>
    </row>
    <row r="45" spans="1:21" x14ac:dyDescent="0.2">
      <c r="O45" s="33"/>
      <c r="Q45" s="33"/>
      <c r="U45" s="33"/>
    </row>
    <row r="46" spans="1:21" x14ac:dyDescent="0.2">
      <c r="C46" s="40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41"/>
      <c r="P46" s="33"/>
    </row>
    <row r="47" spans="1:21" x14ac:dyDescent="0.2">
      <c r="O47" s="33"/>
    </row>
    <row r="48" spans="1:21" x14ac:dyDescent="0.2">
      <c r="O48" s="42"/>
      <c r="P48" s="33"/>
    </row>
    <row r="49" spans="3:16" x14ac:dyDescent="0.2">
      <c r="C49" s="43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33"/>
    </row>
    <row r="50" spans="3:16" x14ac:dyDescent="0.2"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2"/>
      <c r="P50" s="33"/>
    </row>
    <row r="51" spans="3:16" x14ac:dyDescent="0.2">
      <c r="C51" s="46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33"/>
      <c r="P51" s="33"/>
    </row>
    <row r="52" spans="3:16" x14ac:dyDescent="0.2">
      <c r="C52" s="46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P52" s="33"/>
    </row>
    <row r="54" spans="3:16" ht="15.75" x14ac:dyDescent="0.25">
      <c r="O54" s="24"/>
    </row>
  </sheetData>
  <mergeCells count="13">
    <mergeCell ref="A43:B43"/>
    <mergeCell ref="A1:P1"/>
    <mergeCell ref="A3:A5"/>
    <mergeCell ref="B3:B5"/>
    <mergeCell ref="C3:C5"/>
    <mergeCell ref="O3:O5"/>
    <mergeCell ref="P3:P5"/>
    <mergeCell ref="D4:E4"/>
    <mergeCell ref="F4:G4"/>
    <mergeCell ref="H4:I4"/>
    <mergeCell ref="J4:K4"/>
    <mergeCell ref="D3:N3"/>
    <mergeCell ref="L4:M4"/>
  </mergeCells>
  <printOptions horizontalCentered="1"/>
  <pageMargins left="0.19685039370078741" right="0.19685039370078741" top="0.11811023622047245" bottom="0.11811023622047245" header="0" footer="0"/>
  <pageSetup paperSize="9" scale="5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6"/>
  <sheetViews>
    <sheetView view="pageBreakPreview" zoomScale="70" zoomScaleNormal="44" zoomScaleSheetLayoutView="70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Q9" sqref="Q9"/>
    </sheetView>
  </sheetViews>
  <sheetFormatPr defaultRowHeight="12.75" x14ac:dyDescent="0.2"/>
  <cols>
    <col min="1" max="1" width="19" style="2" customWidth="1"/>
    <col min="2" max="2" width="54.1640625" style="39" customWidth="1"/>
    <col min="3" max="3" width="24" style="39" customWidth="1"/>
    <col min="4" max="4" width="22.1640625" style="49" customWidth="1"/>
    <col min="5" max="5" width="20.33203125" style="49" customWidth="1"/>
    <col min="6" max="14" width="20.5" style="49" customWidth="1"/>
    <col min="15" max="15" width="23.5" style="2" customWidth="1"/>
    <col min="16" max="16" width="15.5" style="2" customWidth="1"/>
    <col min="17" max="17" width="29" style="48" customWidth="1"/>
    <col min="18" max="18" width="23.6640625" style="2" customWidth="1"/>
    <col min="19" max="16384" width="9.33203125" style="2"/>
  </cols>
  <sheetData>
    <row r="1" spans="1:18" ht="23.25" customHeight="1" x14ac:dyDescent="0.2">
      <c r="A1" s="93" t="s">
        <v>247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</row>
    <row r="2" spans="1:18" ht="15.75" customHeight="1" thickBot="1" x14ac:dyDescent="0.25">
      <c r="B2" s="3"/>
      <c r="C2" s="3"/>
      <c r="P2" s="4" t="s">
        <v>0</v>
      </c>
    </row>
    <row r="3" spans="1:18" ht="73.5" customHeight="1" thickBot="1" x14ac:dyDescent="0.25">
      <c r="A3" s="94" t="s">
        <v>75</v>
      </c>
      <c r="B3" s="77" t="s">
        <v>2</v>
      </c>
      <c r="C3" s="77" t="s">
        <v>238</v>
      </c>
      <c r="D3" s="86" t="s">
        <v>239</v>
      </c>
      <c r="E3" s="87"/>
      <c r="F3" s="87"/>
      <c r="G3" s="87"/>
      <c r="H3" s="87"/>
      <c r="I3" s="87"/>
      <c r="J3" s="87"/>
      <c r="K3" s="87"/>
      <c r="L3" s="87"/>
      <c r="M3" s="87"/>
      <c r="N3" s="88"/>
      <c r="O3" s="81" t="s">
        <v>240</v>
      </c>
      <c r="P3" s="77" t="s">
        <v>3</v>
      </c>
    </row>
    <row r="4" spans="1:18" ht="26.25" customHeight="1" thickBot="1" x14ac:dyDescent="0.25">
      <c r="A4" s="95"/>
      <c r="B4" s="78"/>
      <c r="C4" s="78"/>
      <c r="D4" s="84" t="s">
        <v>242</v>
      </c>
      <c r="E4" s="85"/>
      <c r="F4" s="84" t="s">
        <v>243</v>
      </c>
      <c r="G4" s="85"/>
      <c r="H4" s="84" t="s">
        <v>246</v>
      </c>
      <c r="I4" s="85"/>
      <c r="J4" s="84" t="s">
        <v>248</v>
      </c>
      <c r="K4" s="85"/>
      <c r="L4" s="89" t="s">
        <v>249</v>
      </c>
      <c r="M4" s="90"/>
      <c r="N4" s="68" t="s">
        <v>250</v>
      </c>
      <c r="O4" s="82"/>
      <c r="P4" s="78"/>
    </row>
    <row r="5" spans="1:18" ht="27" customHeight="1" thickBot="1" x14ac:dyDescent="0.25">
      <c r="A5" s="79"/>
      <c r="B5" s="79"/>
      <c r="C5" s="80"/>
      <c r="D5" s="5" t="s">
        <v>4</v>
      </c>
      <c r="E5" s="5" t="s">
        <v>244</v>
      </c>
      <c r="F5" s="5" t="s">
        <v>4</v>
      </c>
      <c r="G5" s="5" t="s">
        <v>244</v>
      </c>
      <c r="H5" s="5" t="s">
        <v>4</v>
      </c>
      <c r="I5" s="6" t="s">
        <v>244</v>
      </c>
      <c r="J5" s="6" t="s">
        <v>4</v>
      </c>
      <c r="K5" s="67" t="s">
        <v>244</v>
      </c>
      <c r="L5" s="67" t="s">
        <v>4</v>
      </c>
      <c r="M5" s="72" t="s">
        <v>244</v>
      </c>
      <c r="N5" s="72" t="s">
        <v>4</v>
      </c>
      <c r="O5" s="83"/>
      <c r="P5" s="80"/>
    </row>
    <row r="6" spans="1:18" ht="13.5" thickBot="1" x14ac:dyDescent="0.25">
      <c r="A6" s="8">
        <v>1</v>
      </c>
      <c r="B6" s="7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</row>
    <row r="7" spans="1:18" s="13" customFormat="1" ht="15.75" x14ac:dyDescent="0.25">
      <c r="A7" s="50" t="s">
        <v>76</v>
      </c>
      <c r="B7" s="10" t="s">
        <v>77</v>
      </c>
      <c r="C7" s="11">
        <f>SUM(C8:C16)</f>
        <v>10180668.6</v>
      </c>
      <c r="D7" s="11">
        <f t="shared" ref="D7:P7" si="0">SUM(D8:D16)</f>
        <v>1674186.5000000009</v>
      </c>
      <c r="E7" s="11">
        <f t="shared" si="0"/>
        <v>11854855.100000001</v>
      </c>
      <c r="F7" s="11">
        <f t="shared" si="0"/>
        <v>-26444.700000001118</v>
      </c>
      <c r="G7" s="11">
        <f t="shared" si="0"/>
        <v>11828410.399999999</v>
      </c>
      <c r="H7" s="11">
        <f t="shared" si="0"/>
        <v>-92809.699999999604</v>
      </c>
      <c r="I7" s="11">
        <f t="shared" si="0"/>
        <v>11735600.699999999</v>
      </c>
      <c r="J7" s="11">
        <f t="shared" si="0"/>
        <v>-3399004.5999999996</v>
      </c>
      <c r="K7" s="11">
        <f t="shared" si="0"/>
        <v>8336596.0999999996</v>
      </c>
      <c r="L7" s="11">
        <f t="shared" si="0"/>
        <v>-70688.5</v>
      </c>
      <c r="M7" s="11">
        <f t="shared" si="0"/>
        <v>8265907.5999999996</v>
      </c>
      <c r="N7" s="11">
        <f t="shared" si="0"/>
        <v>-65008.300000000163</v>
      </c>
      <c r="O7" s="11">
        <f t="shared" si="0"/>
        <v>8200899.2999999998</v>
      </c>
      <c r="P7" s="11">
        <f t="shared" si="0"/>
        <v>-1979769.2999999998</v>
      </c>
      <c r="Q7" s="51"/>
      <c r="R7" s="12"/>
    </row>
    <row r="8" spans="1:18" ht="43.5" customHeight="1" x14ac:dyDescent="0.25">
      <c r="A8" s="52" t="s">
        <v>78</v>
      </c>
      <c r="B8" s="53" t="s">
        <v>79</v>
      </c>
      <c r="C8" s="16">
        <v>249491.9</v>
      </c>
      <c r="D8" s="54"/>
      <c r="E8" s="55">
        <f>C8+D8</f>
        <v>249491.9</v>
      </c>
      <c r="F8" s="54"/>
      <c r="G8" s="55">
        <f>E8+F8</f>
        <v>249491.9</v>
      </c>
      <c r="H8" s="54"/>
      <c r="I8" s="55">
        <f>G8+H8</f>
        <v>249491.9</v>
      </c>
      <c r="J8" s="54"/>
      <c r="K8" s="55">
        <f>I8+J8</f>
        <v>249491.9</v>
      </c>
      <c r="L8" s="54"/>
      <c r="M8" s="55">
        <f>K8+L8</f>
        <v>249491.9</v>
      </c>
      <c r="N8" s="54"/>
      <c r="O8" s="56">
        <f>M8+N8</f>
        <v>249491.9</v>
      </c>
      <c r="P8" s="19"/>
      <c r="Q8" s="57"/>
      <c r="R8" s="12"/>
    </row>
    <row r="9" spans="1:18" ht="50.25" customHeight="1" x14ac:dyDescent="0.25">
      <c r="A9" s="52" t="s">
        <v>80</v>
      </c>
      <c r="B9" s="53" t="s">
        <v>81</v>
      </c>
      <c r="C9" s="16">
        <v>326895.09999999998</v>
      </c>
      <c r="D9" s="54"/>
      <c r="E9" s="55">
        <f t="shared" ref="E9:E72" si="1">C9+D9</f>
        <v>326895.09999999998</v>
      </c>
      <c r="F9" s="54">
        <v>2000</v>
      </c>
      <c r="G9" s="55">
        <f t="shared" ref="G9:G72" si="2">E9+F9</f>
        <v>328895.09999999998</v>
      </c>
      <c r="H9" s="54">
        <v>2856.9000000000233</v>
      </c>
      <c r="I9" s="55">
        <f t="shared" ref="I9:I72" si="3">G9+H9</f>
        <v>331752</v>
      </c>
      <c r="J9" s="54">
        <v>281.20000000001164</v>
      </c>
      <c r="K9" s="55">
        <f t="shared" ref="K9:K72" si="4">I9+J9</f>
        <v>332033.2</v>
      </c>
      <c r="L9" s="54"/>
      <c r="M9" s="55">
        <f t="shared" ref="M9:M72" si="5">K9+L9</f>
        <v>332033.2</v>
      </c>
      <c r="N9" s="54"/>
      <c r="O9" s="56">
        <f t="shared" ref="O9:O72" si="6">M9+N9</f>
        <v>332033.2</v>
      </c>
      <c r="P9" s="19">
        <f>F9+H9+J9</f>
        <v>5138.1000000000349</v>
      </c>
      <c r="Q9" s="69"/>
      <c r="R9" s="12"/>
    </row>
    <row r="10" spans="1:18" ht="57.75" customHeight="1" x14ac:dyDescent="0.25">
      <c r="A10" s="52" t="s">
        <v>82</v>
      </c>
      <c r="B10" s="53" t="s">
        <v>83</v>
      </c>
      <c r="C10" s="16">
        <v>124999.6</v>
      </c>
      <c r="D10" s="54"/>
      <c r="E10" s="55">
        <f t="shared" si="1"/>
        <v>124999.6</v>
      </c>
      <c r="F10" s="54"/>
      <c r="G10" s="55">
        <f t="shared" si="2"/>
        <v>124999.6</v>
      </c>
      <c r="H10" s="54"/>
      <c r="I10" s="55">
        <f t="shared" si="3"/>
        <v>124999.6</v>
      </c>
      <c r="J10" s="54">
        <v>-4648.1000000000058</v>
      </c>
      <c r="K10" s="55">
        <f t="shared" si="4"/>
        <v>120351.5</v>
      </c>
      <c r="L10" s="54"/>
      <c r="M10" s="55">
        <f t="shared" si="5"/>
        <v>120351.5</v>
      </c>
      <c r="N10" s="54"/>
      <c r="O10" s="56">
        <f t="shared" si="6"/>
        <v>120351.5</v>
      </c>
      <c r="P10" s="19">
        <f>J10</f>
        <v>-4648.1000000000058</v>
      </c>
      <c r="Q10" s="57"/>
      <c r="R10" s="12"/>
    </row>
    <row r="11" spans="1:18" ht="17.25" customHeight="1" x14ac:dyDescent="0.25">
      <c r="A11" s="52" t="s">
        <v>84</v>
      </c>
      <c r="B11" s="53" t="s">
        <v>85</v>
      </c>
      <c r="C11" s="16">
        <v>545735.5</v>
      </c>
      <c r="D11" s="54"/>
      <c r="E11" s="55">
        <f t="shared" si="1"/>
        <v>545735.5</v>
      </c>
      <c r="F11" s="54"/>
      <c r="G11" s="55">
        <f t="shared" si="2"/>
        <v>545735.5</v>
      </c>
      <c r="H11" s="54"/>
      <c r="I11" s="55">
        <f t="shared" si="3"/>
        <v>545735.5</v>
      </c>
      <c r="J11" s="54">
        <v>737.19999999995343</v>
      </c>
      <c r="K11" s="55">
        <f t="shared" si="4"/>
        <v>546472.69999999995</v>
      </c>
      <c r="L11" s="54"/>
      <c r="M11" s="55">
        <f t="shared" si="5"/>
        <v>546472.69999999995</v>
      </c>
      <c r="N11" s="54">
        <v>31920.400000000023</v>
      </c>
      <c r="O11" s="56">
        <f t="shared" si="6"/>
        <v>578393.1</v>
      </c>
      <c r="P11" s="19">
        <f>J11+N11</f>
        <v>32657.599999999977</v>
      </c>
      <c r="Q11" s="58"/>
      <c r="R11" s="12"/>
    </row>
    <row r="12" spans="1:18" ht="38.25" x14ac:dyDescent="0.25">
      <c r="A12" s="52" t="s">
        <v>86</v>
      </c>
      <c r="B12" s="53" t="s">
        <v>87</v>
      </c>
      <c r="C12" s="16">
        <v>318040.8</v>
      </c>
      <c r="D12" s="54"/>
      <c r="E12" s="55">
        <f t="shared" si="1"/>
        <v>318040.8</v>
      </c>
      <c r="F12" s="54"/>
      <c r="G12" s="55">
        <f t="shared" si="2"/>
        <v>318040.8</v>
      </c>
      <c r="H12" s="54"/>
      <c r="I12" s="55">
        <f t="shared" si="3"/>
        <v>318040.8</v>
      </c>
      <c r="J12" s="54">
        <v>1481.4000000000233</v>
      </c>
      <c r="K12" s="55">
        <f t="shared" si="4"/>
        <v>319522.2</v>
      </c>
      <c r="L12" s="54"/>
      <c r="M12" s="55">
        <f t="shared" si="5"/>
        <v>319522.2</v>
      </c>
      <c r="N12" s="54"/>
      <c r="O12" s="56">
        <f t="shared" si="6"/>
        <v>319522.2</v>
      </c>
      <c r="P12" s="19">
        <f>J12</f>
        <v>1481.4000000000233</v>
      </c>
      <c r="Q12" s="57"/>
      <c r="R12" s="12"/>
    </row>
    <row r="13" spans="1:18" ht="17.25" customHeight="1" x14ac:dyDescent="0.25">
      <c r="A13" s="52" t="s">
        <v>88</v>
      </c>
      <c r="B13" s="53" t="s">
        <v>89</v>
      </c>
      <c r="C13" s="16">
        <v>141897.9</v>
      </c>
      <c r="D13" s="54"/>
      <c r="E13" s="55">
        <f t="shared" si="1"/>
        <v>141897.9</v>
      </c>
      <c r="F13" s="54"/>
      <c r="G13" s="55">
        <f t="shared" si="2"/>
        <v>141897.9</v>
      </c>
      <c r="H13" s="54"/>
      <c r="I13" s="55">
        <f t="shared" si="3"/>
        <v>141897.9</v>
      </c>
      <c r="J13" s="54"/>
      <c r="K13" s="55">
        <f t="shared" si="4"/>
        <v>141897.9</v>
      </c>
      <c r="L13" s="54"/>
      <c r="M13" s="55">
        <f t="shared" si="5"/>
        <v>141897.9</v>
      </c>
      <c r="N13" s="54"/>
      <c r="O13" s="56">
        <f t="shared" si="6"/>
        <v>141897.9</v>
      </c>
      <c r="P13" s="19"/>
      <c r="Q13" s="57"/>
      <c r="R13" s="12"/>
    </row>
    <row r="14" spans="1:18" ht="16.5" customHeight="1" x14ac:dyDescent="0.25">
      <c r="A14" s="52" t="s">
        <v>90</v>
      </c>
      <c r="B14" s="53" t="s">
        <v>91</v>
      </c>
      <c r="C14" s="16">
        <v>500000</v>
      </c>
      <c r="D14" s="54"/>
      <c r="E14" s="55">
        <f t="shared" si="1"/>
        <v>500000</v>
      </c>
      <c r="F14" s="54"/>
      <c r="G14" s="55">
        <f t="shared" si="2"/>
        <v>500000</v>
      </c>
      <c r="H14" s="54"/>
      <c r="I14" s="55">
        <f t="shared" si="3"/>
        <v>500000</v>
      </c>
      <c r="J14" s="54">
        <v>195458</v>
      </c>
      <c r="K14" s="55">
        <f t="shared" si="4"/>
        <v>695458</v>
      </c>
      <c r="L14" s="54"/>
      <c r="M14" s="55">
        <f t="shared" si="5"/>
        <v>695458</v>
      </c>
      <c r="N14" s="54">
        <v>-281</v>
      </c>
      <c r="O14" s="56">
        <f t="shared" si="6"/>
        <v>695177</v>
      </c>
      <c r="P14" s="19">
        <f>J14+N14</f>
        <v>195177</v>
      </c>
      <c r="Q14" s="58"/>
      <c r="R14" s="12"/>
    </row>
    <row r="15" spans="1:18" ht="26.25" x14ac:dyDescent="0.25">
      <c r="A15" s="52" t="s">
        <v>92</v>
      </c>
      <c r="B15" s="59" t="s">
        <v>93</v>
      </c>
      <c r="C15" s="16">
        <v>202.5</v>
      </c>
      <c r="D15" s="54"/>
      <c r="E15" s="55">
        <f t="shared" si="1"/>
        <v>202.5</v>
      </c>
      <c r="F15" s="54"/>
      <c r="G15" s="55">
        <f t="shared" si="2"/>
        <v>202.5</v>
      </c>
      <c r="H15" s="54"/>
      <c r="I15" s="55">
        <f t="shared" si="3"/>
        <v>202.5</v>
      </c>
      <c r="J15" s="54"/>
      <c r="K15" s="55">
        <f t="shared" si="4"/>
        <v>202.5</v>
      </c>
      <c r="L15" s="54"/>
      <c r="M15" s="55">
        <f t="shared" si="5"/>
        <v>202.5</v>
      </c>
      <c r="N15" s="54"/>
      <c r="O15" s="56">
        <f t="shared" si="6"/>
        <v>202.5</v>
      </c>
      <c r="P15" s="19"/>
      <c r="Q15" s="57"/>
      <c r="R15" s="12"/>
    </row>
    <row r="16" spans="1:18" ht="19.5" customHeight="1" x14ac:dyDescent="0.25">
      <c r="A16" s="52" t="s">
        <v>94</v>
      </c>
      <c r="B16" s="53" t="s">
        <v>95</v>
      </c>
      <c r="C16" s="16">
        <v>7973405.2999999998</v>
      </c>
      <c r="D16" s="54">
        <v>1674186.5000000009</v>
      </c>
      <c r="E16" s="55">
        <f t="shared" si="1"/>
        <v>9647591.8000000007</v>
      </c>
      <c r="F16" s="54">
        <v>-28444.700000001118</v>
      </c>
      <c r="G16" s="55">
        <f t="shared" si="2"/>
        <v>9619147.0999999996</v>
      </c>
      <c r="H16" s="54">
        <v>-95666.599999999627</v>
      </c>
      <c r="I16" s="55">
        <f t="shared" si="3"/>
        <v>9523480.5</v>
      </c>
      <c r="J16" s="54">
        <v>-3592314.3</v>
      </c>
      <c r="K16" s="55">
        <f t="shared" si="4"/>
        <v>5931166.2000000002</v>
      </c>
      <c r="L16" s="54">
        <v>-70688.5</v>
      </c>
      <c r="M16" s="55">
        <f t="shared" si="5"/>
        <v>5860477.7000000002</v>
      </c>
      <c r="N16" s="54">
        <v>-96647.700000000186</v>
      </c>
      <c r="O16" s="56">
        <f t="shared" si="6"/>
        <v>5763830</v>
      </c>
      <c r="P16" s="19">
        <f>D16+F16+H16+J16+L16+N16</f>
        <v>-2209575.2999999998</v>
      </c>
      <c r="Q16" s="69"/>
      <c r="R16" s="12"/>
    </row>
    <row r="17" spans="1:18" s="13" customFormat="1" ht="17.25" customHeight="1" x14ac:dyDescent="0.2">
      <c r="A17" s="60" t="s">
        <v>96</v>
      </c>
      <c r="B17" s="30" t="s">
        <v>97</v>
      </c>
      <c r="C17" s="31">
        <f>SUM(C18:C19)</f>
        <v>58468.4</v>
      </c>
      <c r="D17" s="31"/>
      <c r="E17" s="31">
        <f t="shared" ref="E17:O17" si="7">SUM(E18:E19)</f>
        <v>58468.4</v>
      </c>
      <c r="F17" s="31"/>
      <c r="G17" s="31">
        <f t="shared" si="7"/>
        <v>58468.4</v>
      </c>
      <c r="H17" s="31"/>
      <c r="I17" s="31">
        <f t="shared" si="7"/>
        <v>58468.4</v>
      </c>
      <c r="J17" s="31"/>
      <c r="K17" s="31">
        <f t="shared" si="7"/>
        <v>58468.4</v>
      </c>
      <c r="L17" s="31"/>
      <c r="M17" s="31">
        <f t="shared" si="7"/>
        <v>58468.4</v>
      </c>
      <c r="N17" s="31"/>
      <c r="O17" s="31">
        <f t="shared" si="7"/>
        <v>58468.4</v>
      </c>
      <c r="P17" s="31"/>
      <c r="Q17" s="61"/>
      <c r="R17" s="12"/>
    </row>
    <row r="18" spans="1:18" ht="16.5" customHeight="1" x14ac:dyDescent="0.25">
      <c r="A18" s="52" t="s">
        <v>98</v>
      </c>
      <c r="B18" s="53" t="s">
        <v>99</v>
      </c>
      <c r="C18" s="16">
        <v>58268.4</v>
      </c>
      <c r="D18" s="54"/>
      <c r="E18" s="55">
        <f t="shared" si="1"/>
        <v>58268.4</v>
      </c>
      <c r="F18" s="54"/>
      <c r="G18" s="55">
        <f t="shared" si="2"/>
        <v>58268.4</v>
      </c>
      <c r="H18" s="54"/>
      <c r="I18" s="55">
        <f t="shared" si="3"/>
        <v>58268.4</v>
      </c>
      <c r="J18" s="54"/>
      <c r="K18" s="55">
        <f t="shared" si="4"/>
        <v>58268.4</v>
      </c>
      <c r="L18" s="54"/>
      <c r="M18" s="55">
        <f t="shared" si="5"/>
        <v>58268.4</v>
      </c>
      <c r="N18" s="54"/>
      <c r="O18" s="56">
        <f t="shared" si="6"/>
        <v>58268.4</v>
      </c>
      <c r="P18" s="19"/>
      <c r="Q18" s="57"/>
      <c r="R18" s="12"/>
    </row>
    <row r="19" spans="1:18" ht="18" customHeight="1" x14ac:dyDescent="0.25">
      <c r="A19" s="52" t="s">
        <v>100</v>
      </c>
      <c r="B19" s="53" t="s">
        <v>101</v>
      </c>
      <c r="C19" s="16">
        <v>200</v>
      </c>
      <c r="D19" s="54"/>
      <c r="E19" s="55">
        <f t="shared" si="1"/>
        <v>200</v>
      </c>
      <c r="F19" s="54"/>
      <c r="G19" s="55">
        <f t="shared" si="2"/>
        <v>200</v>
      </c>
      <c r="H19" s="54"/>
      <c r="I19" s="55">
        <f t="shared" si="3"/>
        <v>200</v>
      </c>
      <c r="J19" s="54"/>
      <c r="K19" s="55">
        <f t="shared" si="4"/>
        <v>200</v>
      </c>
      <c r="L19" s="54"/>
      <c r="M19" s="55">
        <f t="shared" si="5"/>
        <v>200</v>
      </c>
      <c r="N19" s="54"/>
      <c r="O19" s="56">
        <f t="shared" si="6"/>
        <v>200</v>
      </c>
      <c r="P19" s="19"/>
      <c r="Q19" s="57"/>
      <c r="R19" s="12"/>
    </row>
    <row r="20" spans="1:18" s="13" customFormat="1" ht="29.25" customHeight="1" x14ac:dyDescent="0.25">
      <c r="A20" s="60" t="s">
        <v>102</v>
      </c>
      <c r="B20" s="30" t="s">
        <v>103</v>
      </c>
      <c r="C20" s="31">
        <f>SUM(C21:C24)</f>
        <v>932516.5</v>
      </c>
      <c r="D20" s="31"/>
      <c r="E20" s="31">
        <f t="shared" ref="E20:P20" si="8">SUM(E21:E24)</f>
        <v>932516.5</v>
      </c>
      <c r="F20" s="31">
        <f t="shared" si="8"/>
        <v>14944.900000000023</v>
      </c>
      <c r="G20" s="31">
        <f t="shared" si="8"/>
        <v>947461.4</v>
      </c>
      <c r="H20" s="31"/>
      <c r="I20" s="31">
        <f t="shared" si="8"/>
        <v>947461.4</v>
      </c>
      <c r="J20" s="31">
        <f t="shared" si="8"/>
        <v>22920.5</v>
      </c>
      <c r="K20" s="31">
        <f t="shared" si="8"/>
        <v>970381.9</v>
      </c>
      <c r="L20" s="31"/>
      <c r="M20" s="31">
        <f t="shared" si="8"/>
        <v>970381.9</v>
      </c>
      <c r="N20" s="31">
        <f t="shared" si="8"/>
        <v>11179.400000000023</v>
      </c>
      <c r="O20" s="31">
        <f t="shared" si="8"/>
        <v>981561.3</v>
      </c>
      <c r="P20" s="31">
        <f t="shared" si="8"/>
        <v>49044.800000000047</v>
      </c>
      <c r="Q20" s="51"/>
      <c r="R20" s="12"/>
    </row>
    <row r="21" spans="1:18" ht="18" customHeight="1" x14ac:dyDescent="0.25">
      <c r="A21" s="52" t="s">
        <v>104</v>
      </c>
      <c r="B21" s="53" t="s">
        <v>105</v>
      </c>
      <c r="C21" s="16">
        <v>215401.1</v>
      </c>
      <c r="D21" s="54"/>
      <c r="E21" s="55">
        <f t="shared" si="1"/>
        <v>215401.1</v>
      </c>
      <c r="F21" s="54"/>
      <c r="G21" s="55">
        <f t="shared" si="2"/>
        <v>215401.1</v>
      </c>
      <c r="H21" s="54"/>
      <c r="I21" s="55">
        <f t="shared" si="3"/>
        <v>215401.1</v>
      </c>
      <c r="J21" s="54">
        <v>-109.5</v>
      </c>
      <c r="K21" s="55">
        <f t="shared" si="4"/>
        <v>215291.6</v>
      </c>
      <c r="L21" s="54"/>
      <c r="M21" s="55">
        <f t="shared" si="5"/>
        <v>215291.6</v>
      </c>
      <c r="N21" s="54"/>
      <c r="O21" s="56">
        <f t="shared" si="6"/>
        <v>215291.6</v>
      </c>
      <c r="P21" s="19">
        <f>J21</f>
        <v>-109.5</v>
      </c>
      <c r="Q21" s="57"/>
      <c r="R21" s="12"/>
    </row>
    <row r="22" spans="1:18" ht="15.75" x14ac:dyDescent="0.25">
      <c r="A22" s="52" t="s">
        <v>106</v>
      </c>
      <c r="B22" s="53" t="s">
        <v>233</v>
      </c>
      <c r="C22" s="16">
        <v>173625.4</v>
      </c>
      <c r="D22" s="54"/>
      <c r="E22" s="55">
        <f t="shared" si="1"/>
        <v>173625.4</v>
      </c>
      <c r="F22" s="54">
        <v>12730</v>
      </c>
      <c r="G22" s="55">
        <f t="shared" si="2"/>
        <v>186355.4</v>
      </c>
      <c r="H22" s="54"/>
      <c r="I22" s="55">
        <f t="shared" si="3"/>
        <v>186355.4</v>
      </c>
      <c r="J22" s="54"/>
      <c r="K22" s="55">
        <f t="shared" si="4"/>
        <v>186355.4</v>
      </c>
      <c r="L22" s="54"/>
      <c r="M22" s="55">
        <f t="shared" si="5"/>
        <v>186355.4</v>
      </c>
      <c r="N22" s="54"/>
      <c r="O22" s="56">
        <f t="shared" si="6"/>
        <v>186355.4</v>
      </c>
      <c r="P22" s="19">
        <f>F22</f>
        <v>12730</v>
      </c>
      <c r="Q22" s="58"/>
      <c r="R22" s="12"/>
    </row>
    <row r="23" spans="1:18" ht="41.25" customHeight="1" x14ac:dyDescent="0.25">
      <c r="A23" s="52" t="s">
        <v>107</v>
      </c>
      <c r="B23" s="53" t="s">
        <v>234</v>
      </c>
      <c r="C23" s="16">
        <v>534590</v>
      </c>
      <c r="D23" s="54"/>
      <c r="E23" s="55">
        <f t="shared" si="1"/>
        <v>534590</v>
      </c>
      <c r="F23" s="54">
        <v>2214.9000000000233</v>
      </c>
      <c r="G23" s="55">
        <f t="shared" si="2"/>
        <v>536804.9</v>
      </c>
      <c r="H23" s="54"/>
      <c r="I23" s="55">
        <f t="shared" si="3"/>
        <v>536804.9</v>
      </c>
      <c r="J23" s="54">
        <v>23030</v>
      </c>
      <c r="K23" s="55">
        <f t="shared" si="4"/>
        <v>559834.9</v>
      </c>
      <c r="L23" s="54"/>
      <c r="M23" s="55">
        <f t="shared" si="5"/>
        <v>559834.9</v>
      </c>
      <c r="N23" s="54">
        <v>11179.400000000023</v>
      </c>
      <c r="O23" s="56">
        <f t="shared" si="6"/>
        <v>571014.30000000005</v>
      </c>
      <c r="P23" s="19">
        <f>F23+J23+N23</f>
        <v>36424.300000000047</v>
      </c>
      <c r="Q23" s="58"/>
      <c r="R23" s="12"/>
    </row>
    <row r="24" spans="1:18" ht="16.5" customHeight="1" x14ac:dyDescent="0.25">
      <c r="A24" s="52" t="s">
        <v>108</v>
      </c>
      <c r="B24" s="53" t="s">
        <v>109</v>
      </c>
      <c r="C24" s="16">
        <v>8900</v>
      </c>
      <c r="D24" s="54"/>
      <c r="E24" s="55">
        <f t="shared" si="1"/>
        <v>8900</v>
      </c>
      <c r="F24" s="54"/>
      <c r="G24" s="55">
        <f t="shared" si="2"/>
        <v>8900</v>
      </c>
      <c r="H24" s="54"/>
      <c r="I24" s="55">
        <f t="shared" si="3"/>
        <v>8900</v>
      </c>
      <c r="J24" s="54"/>
      <c r="K24" s="55">
        <f t="shared" si="4"/>
        <v>8900</v>
      </c>
      <c r="L24" s="54"/>
      <c r="M24" s="55">
        <f t="shared" si="5"/>
        <v>8900</v>
      </c>
      <c r="N24" s="54"/>
      <c r="O24" s="56">
        <f t="shared" si="6"/>
        <v>8900</v>
      </c>
      <c r="P24" s="19"/>
      <c r="Q24" s="57"/>
      <c r="R24" s="12"/>
    </row>
    <row r="25" spans="1:18" s="13" customFormat="1" ht="19.5" customHeight="1" x14ac:dyDescent="0.25">
      <c r="A25" s="60" t="s">
        <v>110</v>
      </c>
      <c r="B25" s="30" t="s">
        <v>111</v>
      </c>
      <c r="C25" s="31">
        <f>SUM(C26:C35)</f>
        <v>22845762.299999997</v>
      </c>
      <c r="D25" s="31">
        <f t="shared" ref="D25:P25" si="9">SUM(D26:D35)</f>
        <v>1941400.1999999993</v>
      </c>
      <c r="E25" s="31">
        <f t="shared" si="9"/>
        <v>24787162.499999996</v>
      </c>
      <c r="F25" s="31">
        <f t="shared" si="9"/>
        <v>8721.2000000001863</v>
      </c>
      <c r="G25" s="31">
        <f t="shared" si="9"/>
        <v>24795883.699999996</v>
      </c>
      <c r="H25" s="31">
        <f t="shared" si="9"/>
        <v>382021.7</v>
      </c>
      <c r="I25" s="31">
        <f t="shared" si="9"/>
        <v>25177905.399999999</v>
      </c>
      <c r="J25" s="31">
        <f t="shared" si="9"/>
        <v>189306.80000000034</v>
      </c>
      <c r="K25" s="31">
        <f t="shared" si="9"/>
        <v>25367212.199999999</v>
      </c>
      <c r="L25" s="31">
        <f t="shared" si="9"/>
        <v>70688.5</v>
      </c>
      <c r="M25" s="31">
        <f t="shared" si="9"/>
        <v>25437900.699999999</v>
      </c>
      <c r="N25" s="31">
        <f t="shared" si="9"/>
        <v>2991201.9000000018</v>
      </c>
      <c r="O25" s="31">
        <f t="shared" si="9"/>
        <v>28429102.600000001</v>
      </c>
      <c r="P25" s="31">
        <f t="shared" si="9"/>
        <v>5583340.3000000007</v>
      </c>
      <c r="Q25" s="51"/>
      <c r="R25" s="12"/>
    </row>
    <row r="26" spans="1:18" ht="18" customHeight="1" x14ac:dyDescent="0.25">
      <c r="A26" s="52" t="s">
        <v>112</v>
      </c>
      <c r="B26" s="53" t="s">
        <v>113</v>
      </c>
      <c r="C26" s="16">
        <v>643932.80000000005</v>
      </c>
      <c r="D26" s="54">
        <v>-17457.70000000007</v>
      </c>
      <c r="E26" s="55">
        <f t="shared" si="1"/>
        <v>626475.1</v>
      </c>
      <c r="F26" s="54"/>
      <c r="G26" s="55">
        <f t="shared" si="2"/>
        <v>626475.1</v>
      </c>
      <c r="H26" s="54"/>
      <c r="I26" s="55">
        <f t="shared" si="3"/>
        <v>626475.1</v>
      </c>
      <c r="J26" s="54">
        <v>3677.5</v>
      </c>
      <c r="K26" s="55">
        <f t="shared" si="4"/>
        <v>630152.6</v>
      </c>
      <c r="L26" s="54"/>
      <c r="M26" s="55">
        <f t="shared" si="5"/>
        <v>630152.6</v>
      </c>
      <c r="N26" s="54">
        <v>290</v>
      </c>
      <c r="O26" s="56">
        <f t="shared" si="6"/>
        <v>630442.6</v>
      </c>
      <c r="P26" s="19">
        <f>D26+J26+N26</f>
        <v>-13490.20000000007</v>
      </c>
      <c r="Q26" s="58"/>
      <c r="R26" s="12"/>
    </row>
    <row r="27" spans="1:18" ht="18.75" customHeight="1" x14ac:dyDescent="0.25">
      <c r="A27" s="52" t="s">
        <v>114</v>
      </c>
      <c r="B27" s="53" t="s">
        <v>115</v>
      </c>
      <c r="C27" s="16">
        <v>1500</v>
      </c>
      <c r="D27" s="54"/>
      <c r="E27" s="55">
        <f t="shared" si="1"/>
        <v>1500</v>
      </c>
      <c r="F27" s="54"/>
      <c r="G27" s="55">
        <f t="shared" si="2"/>
        <v>1500</v>
      </c>
      <c r="H27" s="54"/>
      <c r="I27" s="55">
        <f t="shared" si="3"/>
        <v>1500</v>
      </c>
      <c r="J27" s="54"/>
      <c r="K27" s="55">
        <f t="shared" si="4"/>
        <v>1500</v>
      </c>
      <c r="L27" s="54"/>
      <c r="M27" s="55">
        <f t="shared" si="5"/>
        <v>1500</v>
      </c>
      <c r="N27" s="54"/>
      <c r="O27" s="56">
        <f t="shared" si="6"/>
        <v>1500</v>
      </c>
      <c r="P27" s="19"/>
      <c r="Q27" s="57"/>
      <c r="R27" s="12"/>
    </row>
    <row r="28" spans="1:18" ht="18" customHeight="1" x14ac:dyDescent="0.25">
      <c r="A28" s="52" t="s">
        <v>116</v>
      </c>
      <c r="B28" s="53" t="s">
        <v>117</v>
      </c>
      <c r="C28" s="16">
        <v>3346815</v>
      </c>
      <c r="D28" s="54">
        <v>6551.2999999998137</v>
      </c>
      <c r="E28" s="55">
        <f t="shared" si="1"/>
        <v>3353366.3</v>
      </c>
      <c r="F28" s="54">
        <v>8951.2000000001863</v>
      </c>
      <c r="G28" s="55">
        <f t="shared" si="2"/>
        <v>3362317.5</v>
      </c>
      <c r="H28" s="54"/>
      <c r="I28" s="55">
        <f t="shared" si="3"/>
        <v>3362317.5</v>
      </c>
      <c r="J28" s="54">
        <v>23210.200000000186</v>
      </c>
      <c r="K28" s="55">
        <f t="shared" si="4"/>
        <v>3385527.7</v>
      </c>
      <c r="L28" s="54"/>
      <c r="M28" s="55">
        <f t="shared" si="5"/>
        <v>3385527.7</v>
      </c>
      <c r="N28" s="54">
        <v>2335.2999999998137</v>
      </c>
      <c r="O28" s="56">
        <f t="shared" si="6"/>
        <v>3387863</v>
      </c>
      <c r="P28" s="19">
        <f>D28+F28+J28+N28</f>
        <v>41048</v>
      </c>
      <c r="Q28" s="58"/>
      <c r="R28" s="12"/>
    </row>
    <row r="29" spans="1:18" ht="18.75" customHeight="1" x14ac:dyDescent="0.25">
      <c r="A29" s="52" t="s">
        <v>118</v>
      </c>
      <c r="B29" s="53" t="s">
        <v>119</v>
      </c>
      <c r="C29" s="16">
        <v>78020.899999999994</v>
      </c>
      <c r="D29" s="54">
        <v>200000</v>
      </c>
      <c r="E29" s="55">
        <f t="shared" si="1"/>
        <v>278020.90000000002</v>
      </c>
      <c r="F29" s="54"/>
      <c r="G29" s="55">
        <f t="shared" si="2"/>
        <v>278020.90000000002</v>
      </c>
      <c r="H29" s="54"/>
      <c r="I29" s="55">
        <f t="shared" si="3"/>
        <v>278020.90000000002</v>
      </c>
      <c r="J29" s="54"/>
      <c r="K29" s="55">
        <f t="shared" si="4"/>
        <v>278020.90000000002</v>
      </c>
      <c r="L29" s="54"/>
      <c r="M29" s="55">
        <f t="shared" si="5"/>
        <v>278020.90000000002</v>
      </c>
      <c r="N29" s="54">
        <v>8619.7999999999884</v>
      </c>
      <c r="O29" s="56">
        <f t="shared" si="6"/>
        <v>286640.7</v>
      </c>
      <c r="P29" s="19">
        <f>D29+N29</f>
        <v>208619.8</v>
      </c>
      <c r="Q29" s="58"/>
      <c r="R29" s="12"/>
    </row>
    <row r="30" spans="1:18" ht="18.75" customHeight="1" x14ac:dyDescent="0.25">
      <c r="A30" s="52" t="s">
        <v>120</v>
      </c>
      <c r="B30" s="53" t="s">
        <v>121</v>
      </c>
      <c r="C30" s="16">
        <v>118088.7</v>
      </c>
      <c r="D30" s="54">
        <v>215966.39999999997</v>
      </c>
      <c r="E30" s="55">
        <f t="shared" si="1"/>
        <v>334055.09999999998</v>
      </c>
      <c r="F30" s="54"/>
      <c r="G30" s="55">
        <f t="shared" si="2"/>
        <v>334055.09999999998</v>
      </c>
      <c r="H30" s="54">
        <v>91371.700000000012</v>
      </c>
      <c r="I30" s="55">
        <f t="shared" si="3"/>
        <v>425426.8</v>
      </c>
      <c r="J30" s="54">
        <v>7338.2000000000116</v>
      </c>
      <c r="K30" s="55">
        <f t="shared" si="4"/>
        <v>432765</v>
      </c>
      <c r="L30" s="54"/>
      <c r="M30" s="55">
        <f t="shared" si="5"/>
        <v>432765</v>
      </c>
      <c r="N30" s="54">
        <v>7.2999999999883585</v>
      </c>
      <c r="O30" s="56">
        <f t="shared" si="6"/>
        <v>432772.3</v>
      </c>
      <c r="P30" s="19">
        <f>D30+H30+J30+N30</f>
        <v>314683.59999999998</v>
      </c>
      <c r="Q30" s="57"/>
      <c r="R30" s="12"/>
    </row>
    <row r="31" spans="1:18" ht="17.25" customHeight="1" x14ac:dyDescent="0.25">
      <c r="A31" s="52" t="s">
        <v>122</v>
      </c>
      <c r="B31" s="53" t="s">
        <v>123</v>
      </c>
      <c r="C31" s="16">
        <v>1413243</v>
      </c>
      <c r="D31" s="54">
        <v>2292.6999999999534</v>
      </c>
      <c r="E31" s="55">
        <f t="shared" si="1"/>
        <v>1415535.7</v>
      </c>
      <c r="F31" s="54">
        <v>-230</v>
      </c>
      <c r="G31" s="55">
        <f t="shared" si="2"/>
        <v>1415305.7</v>
      </c>
      <c r="H31" s="54">
        <v>30188.100000000093</v>
      </c>
      <c r="I31" s="55">
        <f t="shared" si="3"/>
        <v>1445493.8</v>
      </c>
      <c r="J31" s="54">
        <v>149980.59999999986</v>
      </c>
      <c r="K31" s="55">
        <f t="shared" si="4"/>
        <v>1595474.4</v>
      </c>
      <c r="L31" s="54">
        <v>-236031</v>
      </c>
      <c r="M31" s="55">
        <f t="shared" si="5"/>
        <v>1359443.4</v>
      </c>
      <c r="N31" s="54">
        <v>2413257.5</v>
      </c>
      <c r="O31" s="56">
        <f t="shared" si="6"/>
        <v>3772700.9</v>
      </c>
      <c r="P31" s="19">
        <f>D31+F31+H31+J31+L31+N31</f>
        <v>2359457.9</v>
      </c>
      <c r="Q31" s="58"/>
      <c r="R31" s="12"/>
    </row>
    <row r="32" spans="1:18" ht="18" customHeight="1" x14ac:dyDescent="0.25">
      <c r="A32" s="52" t="s">
        <v>124</v>
      </c>
      <c r="B32" s="53" t="s">
        <v>125</v>
      </c>
      <c r="C32" s="16">
        <v>15239518</v>
      </c>
      <c r="D32" s="54">
        <v>1354496.5999999996</v>
      </c>
      <c r="E32" s="55">
        <f t="shared" si="1"/>
        <v>16594014.6</v>
      </c>
      <c r="F32" s="54"/>
      <c r="G32" s="55">
        <f t="shared" si="2"/>
        <v>16594014.6</v>
      </c>
      <c r="H32" s="54">
        <v>100000</v>
      </c>
      <c r="I32" s="55">
        <f t="shared" si="3"/>
        <v>16694014.6</v>
      </c>
      <c r="J32" s="54"/>
      <c r="K32" s="55">
        <f t="shared" si="4"/>
        <v>16694014.6</v>
      </c>
      <c r="L32" s="54"/>
      <c r="M32" s="55">
        <f t="shared" si="5"/>
        <v>16694014.6</v>
      </c>
      <c r="N32" s="54">
        <v>500000.00000000186</v>
      </c>
      <c r="O32" s="56">
        <f t="shared" si="6"/>
        <v>17194014.600000001</v>
      </c>
      <c r="P32" s="19">
        <f>D32+H32+N32</f>
        <v>1954496.6000000015</v>
      </c>
      <c r="Q32" s="57"/>
      <c r="R32" s="12"/>
    </row>
    <row r="33" spans="1:18" ht="18" customHeight="1" x14ac:dyDescent="0.2">
      <c r="A33" s="52" t="s">
        <v>126</v>
      </c>
      <c r="B33" s="53" t="s">
        <v>127</v>
      </c>
      <c r="C33" s="16">
        <v>80784.399999999994</v>
      </c>
      <c r="D33" s="54"/>
      <c r="E33" s="55">
        <f t="shared" si="1"/>
        <v>80784.399999999994</v>
      </c>
      <c r="F33" s="54"/>
      <c r="G33" s="55">
        <f t="shared" si="2"/>
        <v>80784.399999999994</v>
      </c>
      <c r="H33" s="54"/>
      <c r="I33" s="55">
        <f t="shared" si="3"/>
        <v>80784.399999999994</v>
      </c>
      <c r="J33" s="54"/>
      <c r="K33" s="55">
        <f t="shared" si="4"/>
        <v>80784.399999999994</v>
      </c>
      <c r="L33" s="54"/>
      <c r="M33" s="55">
        <f t="shared" si="5"/>
        <v>80784.399999999994</v>
      </c>
      <c r="N33" s="54"/>
      <c r="O33" s="56">
        <f t="shared" si="6"/>
        <v>80784.399999999994</v>
      </c>
      <c r="P33" s="19"/>
      <c r="R33" s="12"/>
    </row>
    <row r="34" spans="1:18" ht="25.5" x14ac:dyDescent="0.25">
      <c r="A34" s="52" t="s">
        <v>128</v>
      </c>
      <c r="B34" s="53" t="s">
        <v>129</v>
      </c>
      <c r="C34" s="16">
        <v>20000</v>
      </c>
      <c r="D34" s="54"/>
      <c r="E34" s="55">
        <f t="shared" si="1"/>
        <v>20000</v>
      </c>
      <c r="F34" s="54"/>
      <c r="G34" s="55">
        <f t="shared" si="2"/>
        <v>20000</v>
      </c>
      <c r="H34" s="54"/>
      <c r="I34" s="55">
        <f t="shared" si="3"/>
        <v>20000</v>
      </c>
      <c r="J34" s="54"/>
      <c r="K34" s="55">
        <f t="shared" si="4"/>
        <v>20000</v>
      </c>
      <c r="L34" s="54"/>
      <c r="M34" s="55">
        <f t="shared" si="5"/>
        <v>20000</v>
      </c>
      <c r="N34" s="54"/>
      <c r="O34" s="56">
        <f t="shared" si="6"/>
        <v>20000</v>
      </c>
      <c r="P34" s="19"/>
      <c r="Q34" s="58"/>
      <c r="R34" s="12"/>
    </row>
    <row r="35" spans="1:18" ht="17.25" customHeight="1" x14ac:dyDescent="0.25">
      <c r="A35" s="52" t="s">
        <v>130</v>
      </c>
      <c r="B35" s="53" t="s">
        <v>131</v>
      </c>
      <c r="C35" s="16">
        <v>1903859.5</v>
      </c>
      <c r="D35" s="54">
        <v>179550.89999999991</v>
      </c>
      <c r="E35" s="55">
        <f t="shared" si="1"/>
        <v>2083410.4</v>
      </c>
      <c r="F35" s="54"/>
      <c r="G35" s="55">
        <f t="shared" si="2"/>
        <v>2083410.4</v>
      </c>
      <c r="H35" s="54">
        <v>160461.89999999991</v>
      </c>
      <c r="I35" s="55">
        <f t="shared" si="3"/>
        <v>2243872.2999999998</v>
      </c>
      <c r="J35" s="54">
        <v>5100.3000000002794</v>
      </c>
      <c r="K35" s="55">
        <f t="shared" si="4"/>
        <v>2248972.6</v>
      </c>
      <c r="L35" s="54">
        <v>306719.5</v>
      </c>
      <c r="M35" s="55">
        <f t="shared" si="5"/>
        <v>2555692.1</v>
      </c>
      <c r="N35" s="54">
        <v>66692</v>
      </c>
      <c r="O35" s="56">
        <f t="shared" si="6"/>
        <v>2622384.1</v>
      </c>
      <c r="P35" s="19">
        <f>D35+H35+J35+L35+N35</f>
        <v>718524.60000000009</v>
      </c>
      <c r="Q35" s="69"/>
      <c r="R35" s="12"/>
    </row>
    <row r="36" spans="1:18" s="13" customFormat="1" ht="20.25" customHeight="1" x14ac:dyDescent="0.2">
      <c r="A36" s="60" t="s">
        <v>132</v>
      </c>
      <c r="B36" s="30" t="s">
        <v>133</v>
      </c>
      <c r="C36" s="31">
        <f>SUM(C37:C40)</f>
        <v>884041.8</v>
      </c>
      <c r="D36" s="31">
        <f>SUM(D37:D40)</f>
        <v>6289947.2999999998</v>
      </c>
      <c r="E36" s="31">
        <f t="shared" ref="E36:P36" si="10">SUM(E37:E40)</f>
        <v>7173989.0999999996</v>
      </c>
      <c r="F36" s="31">
        <f t="shared" si="10"/>
        <v>1855631.4000000004</v>
      </c>
      <c r="G36" s="31">
        <f t="shared" si="10"/>
        <v>9029620.5</v>
      </c>
      <c r="H36" s="31">
        <f t="shared" si="10"/>
        <v>433325.70000000036</v>
      </c>
      <c r="I36" s="31">
        <f t="shared" si="10"/>
        <v>9462946.1999999993</v>
      </c>
      <c r="J36" s="31">
        <f t="shared" si="10"/>
        <v>338697.39999999991</v>
      </c>
      <c r="K36" s="31">
        <f t="shared" si="10"/>
        <v>9801643.5999999996</v>
      </c>
      <c r="L36" s="31"/>
      <c r="M36" s="31">
        <f t="shared" si="10"/>
        <v>9801643.5999999996</v>
      </c>
      <c r="N36" s="31">
        <f t="shared" si="10"/>
        <v>484818.89999999944</v>
      </c>
      <c r="O36" s="31">
        <f>SUM(O37:O40)</f>
        <v>10286462.499999998</v>
      </c>
      <c r="P36" s="31">
        <f t="shared" si="10"/>
        <v>9402420.7000000011</v>
      </c>
      <c r="Q36" s="70"/>
      <c r="R36" s="12"/>
    </row>
    <row r="37" spans="1:18" ht="18.75" customHeight="1" x14ac:dyDescent="0.2">
      <c r="A37" s="52" t="s">
        <v>134</v>
      </c>
      <c r="B37" s="53" t="s">
        <v>135</v>
      </c>
      <c r="C37" s="16">
        <v>297169.59999999998</v>
      </c>
      <c r="D37" s="54">
        <v>4135343.4999999995</v>
      </c>
      <c r="E37" s="55">
        <f t="shared" si="1"/>
        <v>4432513.0999999996</v>
      </c>
      <c r="F37" s="54">
        <v>1855631.4000000004</v>
      </c>
      <c r="G37" s="55">
        <f t="shared" si="2"/>
        <v>6288144.5</v>
      </c>
      <c r="H37" s="54">
        <v>458356.40000000037</v>
      </c>
      <c r="I37" s="55">
        <f t="shared" si="3"/>
        <v>6746500.9000000004</v>
      </c>
      <c r="J37" s="54">
        <v>162231.5</v>
      </c>
      <c r="K37" s="55">
        <f t="shared" si="4"/>
        <v>6908732.4000000004</v>
      </c>
      <c r="L37" s="54"/>
      <c r="M37" s="55">
        <f t="shared" si="5"/>
        <v>6908732.4000000004</v>
      </c>
      <c r="N37" s="54">
        <v>484818.89999999944</v>
      </c>
      <c r="O37" s="56">
        <f t="shared" si="6"/>
        <v>7393551.2999999998</v>
      </c>
      <c r="P37" s="19">
        <f>D37+F37+H37+J37+N37</f>
        <v>7096381.7000000002</v>
      </c>
      <c r="Q37" s="71"/>
      <c r="R37" s="12"/>
    </row>
    <row r="38" spans="1:18" ht="18.75" customHeight="1" x14ac:dyDescent="0.25">
      <c r="A38" s="52" t="s">
        <v>136</v>
      </c>
      <c r="B38" s="53" t="s">
        <v>137</v>
      </c>
      <c r="C38" s="16">
        <v>211021</v>
      </c>
      <c r="D38" s="54">
        <v>940551.5</v>
      </c>
      <c r="E38" s="55">
        <f t="shared" si="1"/>
        <v>1151572.5</v>
      </c>
      <c r="F38" s="54"/>
      <c r="G38" s="55">
        <f t="shared" si="2"/>
        <v>1151572.5</v>
      </c>
      <c r="H38" s="54"/>
      <c r="I38" s="55">
        <f t="shared" si="3"/>
        <v>1151572.5</v>
      </c>
      <c r="J38" s="54">
        <v>6465.8999999999069</v>
      </c>
      <c r="K38" s="55">
        <f t="shared" si="4"/>
        <v>1158038.3999999999</v>
      </c>
      <c r="L38" s="54"/>
      <c r="M38" s="55">
        <f t="shared" si="5"/>
        <v>1158038.3999999999</v>
      </c>
      <c r="N38" s="54"/>
      <c r="O38" s="56">
        <f t="shared" si="6"/>
        <v>1158038.3999999999</v>
      </c>
      <c r="P38" s="19">
        <f>D38+J38</f>
        <v>947017.39999999991</v>
      </c>
      <c r="Q38" s="58"/>
      <c r="R38" s="12"/>
    </row>
    <row r="39" spans="1:18" ht="16.5" customHeight="1" x14ac:dyDescent="0.25">
      <c r="A39" s="52" t="s">
        <v>138</v>
      </c>
      <c r="B39" s="53" t="s">
        <v>139</v>
      </c>
      <c r="C39" s="16">
        <v>125047.4</v>
      </c>
      <c r="D39" s="54">
        <v>1177431.3</v>
      </c>
      <c r="E39" s="55">
        <f t="shared" si="1"/>
        <v>1302478.7</v>
      </c>
      <c r="F39" s="54"/>
      <c r="G39" s="55">
        <f t="shared" si="2"/>
        <v>1302478.7</v>
      </c>
      <c r="H39" s="54"/>
      <c r="I39" s="55">
        <f t="shared" si="3"/>
        <v>1302478.7</v>
      </c>
      <c r="J39" s="54">
        <v>170000</v>
      </c>
      <c r="K39" s="55">
        <f t="shared" si="4"/>
        <v>1472478.7</v>
      </c>
      <c r="L39" s="54"/>
      <c r="M39" s="55">
        <f t="shared" si="5"/>
        <v>1472478.7</v>
      </c>
      <c r="N39" s="54"/>
      <c r="O39" s="56">
        <f t="shared" si="6"/>
        <v>1472478.7</v>
      </c>
      <c r="P39" s="19">
        <f>D39+J39</f>
        <v>1347431.3</v>
      </c>
      <c r="Q39" s="58"/>
      <c r="R39" s="12"/>
    </row>
    <row r="40" spans="1:18" ht="25.5" x14ac:dyDescent="0.25">
      <c r="A40" s="52" t="s">
        <v>140</v>
      </c>
      <c r="B40" s="53" t="s">
        <v>141</v>
      </c>
      <c r="C40" s="16">
        <v>250803.8</v>
      </c>
      <c r="D40" s="54">
        <v>36621</v>
      </c>
      <c r="E40" s="55">
        <f t="shared" si="1"/>
        <v>287424.8</v>
      </c>
      <c r="F40" s="54"/>
      <c r="G40" s="55">
        <f t="shared" si="2"/>
        <v>287424.8</v>
      </c>
      <c r="H40" s="54">
        <v>-25030.700000000012</v>
      </c>
      <c r="I40" s="55">
        <f t="shared" si="3"/>
        <v>262394.09999999998</v>
      </c>
      <c r="J40" s="54"/>
      <c r="K40" s="55">
        <f t="shared" si="4"/>
        <v>262394.09999999998</v>
      </c>
      <c r="L40" s="54"/>
      <c r="M40" s="55">
        <f t="shared" si="5"/>
        <v>262394.09999999998</v>
      </c>
      <c r="N40" s="54"/>
      <c r="O40" s="56">
        <f t="shared" si="6"/>
        <v>262394.09999999998</v>
      </c>
      <c r="P40" s="19">
        <f>D40+H40</f>
        <v>11590.299999999988</v>
      </c>
      <c r="Q40" s="57"/>
      <c r="R40" s="12"/>
    </row>
    <row r="41" spans="1:18" s="13" customFormat="1" ht="18.75" customHeight="1" x14ac:dyDescent="0.2">
      <c r="A41" s="60" t="s">
        <v>142</v>
      </c>
      <c r="B41" s="30" t="s">
        <v>143</v>
      </c>
      <c r="C41" s="31">
        <f>SUM(C42:C45)</f>
        <v>109495</v>
      </c>
      <c r="D41" s="31">
        <f>D42+D43+D44+D45</f>
        <v>455969.7</v>
      </c>
      <c r="E41" s="31">
        <f t="shared" ref="E41:P41" si="11">E42+E43+E44+E45</f>
        <v>565464.69999999995</v>
      </c>
      <c r="F41" s="31"/>
      <c r="G41" s="31">
        <f t="shared" si="11"/>
        <v>565464.69999999995</v>
      </c>
      <c r="H41" s="31"/>
      <c r="I41" s="31">
        <f t="shared" si="11"/>
        <v>565464.69999999995</v>
      </c>
      <c r="J41" s="31">
        <f t="shared" si="11"/>
        <v>-606.0000000000116</v>
      </c>
      <c r="K41" s="31">
        <f t="shared" si="11"/>
        <v>564858.69999999995</v>
      </c>
      <c r="L41" s="31"/>
      <c r="M41" s="31">
        <f t="shared" si="11"/>
        <v>564858.69999999995</v>
      </c>
      <c r="N41" s="31">
        <f t="shared" si="11"/>
        <v>456.60000000000582</v>
      </c>
      <c r="O41" s="31">
        <f t="shared" si="11"/>
        <v>565315.30000000005</v>
      </c>
      <c r="P41" s="31">
        <f t="shared" si="11"/>
        <v>455820.3</v>
      </c>
      <c r="Q41" s="62"/>
      <c r="R41" s="12"/>
    </row>
    <row r="42" spans="1:18" ht="15.75" x14ac:dyDescent="0.2">
      <c r="A42" s="52" t="s">
        <v>144</v>
      </c>
      <c r="B42" s="53" t="s">
        <v>145</v>
      </c>
      <c r="C42" s="16"/>
      <c r="D42" s="54"/>
      <c r="E42" s="55"/>
      <c r="F42" s="54"/>
      <c r="G42" s="55"/>
      <c r="H42" s="54"/>
      <c r="I42" s="55"/>
      <c r="J42" s="54"/>
      <c r="K42" s="55"/>
      <c r="L42" s="54"/>
      <c r="M42" s="55"/>
      <c r="N42" s="54"/>
      <c r="O42" s="56"/>
      <c r="P42" s="19"/>
      <c r="Q42" s="63"/>
      <c r="R42" s="12"/>
    </row>
    <row r="43" spans="1:18" ht="25.5" x14ac:dyDescent="0.25">
      <c r="A43" s="52" t="s">
        <v>146</v>
      </c>
      <c r="B43" s="53" t="s">
        <v>147</v>
      </c>
      <c r="C43" s="16">
        <v>42005.5</v>
      </c>
      <c r="D43" s="54"/>
      <c r="E43" s="55">
        <f t="shared" si="1"/>
        <v>42005.5</v>
      </c>
      <c r="F43" s="54"/>
      <c r="G43" s="55">
        <f t="shared" si="2"/>
        <v>42005.5</v>
      </c>
      <c r="H43" s="54"/>
      <c r="I43" s="55">
        <f t="shared" si="3"/>
        <v>42005.5</v>
      </c>
      <c r="J43" s="54">
        <v>60.2</v>
      </c>
      <c r="K43" s="55">
        <f t="shared" si="4"/>
        <v>42065.7</v>
      </c>
      <c r="L43" s="54"/>
      <c r="M43" s="55">
        <f t="shared" si="5"/>
        <v>42065.7</v>
      </c>
      <c r="N43" s="54">
        <v>456.60000000000582</v>
      </c>
      <c r="O43" s="56">
        <f t="shared" si="6"/>
        <v>42522.3</v>
      </c>
      <c r="P43" s="19">
        <f>J43+N43</f>
        <v>516.80000000000587</v>
      </c>
      <c r="Q43" s="58"/>
      <c r="R43" s="12"/>
    </row>
    <row r="44" spans="1:18" ht="25.5" x14ac:dyDescent="0.25">
      <c r="A44" s="52" t="s">
        <v>148</v>
      </c>
      <c r="B44" s="53" t="s">
        <v>149</v>
      </c>
      <c r="C44" s="16">
        <v>100</v>
      </c>
      <c r="D44" s="54"/>
      <c r="E44" s="55">
        <f t="shared" si="1"/>
        <v>100</v>
      </c>
      <c r="F44" s="54"/>
      <c r="G44" s="55">
        <f t="shared" si="2"/>
        <v>100</v>
      </c>
      <c r="H44" s="54"/>
      <c r="I44" s="55">
        <f t="shared" si="3"/>
        <v>100</v>
      </c>
      <c r="J44" s="54"/>
      <c r="K44" s="55">
        <f t="shared" si="4"/>
        <v>100</v>
      </c>
      <c r="L44" s="54"/>
      <c r="M44" s="55">
        <f t="shared" si="5"/>
        <v>100</v>
      </c>
      <c r="N44" s="54"/>
      <c r="O44" s="56">
        <f t="shared" si="6"/>
        <v>100</v>
      </c>
      <c r="P44" s="19"/>
      <c r="Q44" s="58"/>
      <c r="R44" s="12"/>
    </row>
    <row r="45" spans="1:18" ht="20.25" customHeight="1" x14ac:dyDescent="0.25">
      <c r="A45" s="52" t="s">
        <v>150</v>
      </c>
      <c r="B45" s="53" t="s">
        <v>151</v>
      </c>
      <c r="C45" s="16">
        <v>67389.5</v>
      </c>
      <c r="D45" s="54">
        <v>455969.7</v>
      </c>
      <c r="E45" s="55">
        <f t="shared" si="1"/>
        <v>523359.2</v>
      </c>
      <c r="F45" s="54"/>
      <c r="G45" s="55">
        <f t="shared" si="2"/>
        <v>523359.2</v>
      </c>
      <c r="H45" s="54"/>
      <c r="I45" s="55">
        <f t="shared" si="3"/>
        <v>523359.2</v>
      </c>
      <c r="J45" s="54">
        <v>-666.20000000001164</v>
      </c>
      <c r="K45" s="55">
        <f t="shared" si="4"/>
        <v>522693</v>
      </c>
      <c r="L45" s="54"/>
      <c r="M45" s="55">
        <f t="shared" si="5"/>
        <v>522693</v>
      </c>
      <c r="N45" s="54"/>
      <c r="O45" s="56">
        <f t="shared" si="6"/>
        <v>522693</v>
      </c>
      <c r="P45" s="19">
        <f>D45+J45</f>
        <v>455303.5</v>
      </c>
      <c r="Q45" s="58"/>
      <c r="R45" s="12"/>
    </row>
    <row r="46" spans="1:18" s="13" customFormat="1" ht="15.75" x14ac:dyDescent="0.2">
      <c r="A46" s="60" t="s">
        <v>152</v>
      </c>
      <c r="B46" s="30" t="s">
        <v>153</v>
      </c>
      <c r="C46" s="31">
        <f>SUM(C47:C53)</f>
        <v>35961492.099999994</v>
      </c>
      <c r="D46" s="31">
        <f t="shared" ref="D46:O46" si="12">SUM(D47:D53)</f>
        <v>348197.700000001</v>
      </c>
      <c r="E46" s="31">
        <f t="shared" si="12"/>
        <v>36309689.799999997</v>
      </c>
      <c r="F46" s="31">
        <f t="shared" si="12"/>
        <v>8935.1999999992549</v>
      </c>
      <c r="G46" s="31">
        <f t="shared" si="12"/>
        <v>36318625</v>
      </c>
      <c r="H46" s="31">
        <f t="shared" si="12"/>
        <v>266077.70000000228</v>
      </c>
      <c r="I46" s="31">
        <f t="shared" si="12"/>
        <v>36584702.700000003</v>
      </c>
      <c r="J46" s="31">
        <f t="shared" si="12"/>
        <v>1674083.6999999972</v>
      </c>
      <c r="K46" s="31">
        <f t="shared" si="12"/>
        <v>38258786.400000006</v>
      </c>
      <c r="L46" s="31"/>
      <c r="M46" s="31">
        <f t="shared" si="12"/>
        <v>38258786.400000006</v>
      </c>
      <c r="N46" s="31">
        <f t="shared" si="12"/>
        <v>158245.60000000231</v>
      </c>
      <c r="O46" s="31">
        <f t="shared" si="12"/>
        <v>38417032.000000007</v>
      </c>
      <c r="P46" s="31">
        <f>SUM(P47:P53)</f>
        <v>2455539.9000000022</v>
      </c>
      <c r="Q46" s="62"/>
      <c r="R46" s="12"/>
    </row>
    <row r="47" spans="1:18" ht="17.25" customHeight="1" x14ac:dyDescent="0.2">
      <c r="A47" s="52" t="s">
        <v>154</v>
      </c>
      <c r="B47" s="53" t="s">
        <v>155</v>
      </c>
      <c r="C47" s="16">
        <v>5958263.2000000002</v>
      </c>
      <c r="D47" s="54"/>
      <c r="E47" s="55">
        <f t="shared" si="1"/>
        <v>5958263.2000000002</v>
      </c>
      <c r="F47" s="54">
        <v>4500</v>
      </c>
      <c r="G47" s="55">
        <f t="shared" si="2"/>
        <v>5962763.2000000002</v>
      </c>
      <c r="H47" s="54"/>
      <c r="I47" s="55">
        <f t="shared" si="3"/>
        <v>5962763.2000000002</v>
      </c>
      <c r="J47" s="54">
        <v>623551.70000000019</v>
      </c>
      <c r="K47" s="55">
        <f t="shared" si="4"/>
        <v>6586314.9000000004</v>
      </c>
      <c r="L47" s="54"/>
      <c r="M47" s="55">
        <f t="shared" si="5"/>
        <v>6586314.9000000004</v>
      </c>
      <c r="N47" s="54"/>
      <c r="O47" s="56">
        <f t="shared" si="6"/>
        <v>6586314.9000000004</v>
      </c>
      <c r="P47" s="19">
        <f>F47+J47</f>
        <v>628051.70000000019</v>
      </c>
      <c r="Q47" s="63"/>
      <c r="R47" s="12"/>
    </row>
    <row r="48" spans="1:18" ht="18" customHeight="1" x14ac:dyDescent="0.25">
      <c r="A48" s="52" t="s">
        <v>156</v>
      </c>
      <c r="B48" s="53" t="s">
        <v>157</v>
      </c>
      <c r="C48" s="16">
        <v>23818500.199999999</v>
      </c>
      <c r="D48" s="54">
        <v>102973.80000000075</v>
      </c>
      <c r="E48" s="55">
        <f t="shared" si="1"/>
        <v>23921474</v>
      </c>
      <c r="F48" s="54">
        <v>4435.1999999992549</v>
      </c>
      <c r="G48" s="55">
        <f t="shared" si="2"/>
        <v>23925909.199999999</v>
      </c>
      <c r="H48" s="54">
        <v>266008.40000000224</v>
      </c>
      <c r="I48" s="55">
        <f t="shared" si="3"/>
        <v>24191917.600000001</v>
      </c>
      <c r="J48" s="54">
        <v>832549.29999999702</v>
      </c>
      <c r="K48" s="55">
        <f t="shared" si="4"/>
        <v>25024466.899999999</v>
      </c>
      <c r="L48" s="54"/>
      <c r="M48" s="55">
        <f t="shared" si="5"/>
        <v>25024466.899999999</v>
      </c>
      <c r="N48" s="54">
        <v>78033.400000002235</v>
      </c>
      <c r="O48" s="56">
        <f t="shared" si="6"/>
        <v>25102500.300000001</v>
      </c>
      <c r="P48" s="19">
        <f>D48+F48+H48+J48+N48</f>
        <v>1284000.1000000015</v>
      </c>
      <c r="Q48" s="58"/>
      <c r="R48" s="12"/>
    </row>
    <row r="49" spans="1:18" ht="19.5" customHeight="1" x14ac:dyDescent="0.25">
      <c r="A49" s="52" t="s">
        <v>158</v>
      </c>
      <c r="B49" s="53" t="s">
        <v>159</v>
      </c>
      <c r="C49" s="16">
        <v>1180921.3999999999</v>
      </c>
      <c r="D49" s="54">
        <v>49999</v>
      </c>
      <c r="E49" s="55">
        <f t="shared" si="1"/>
        <v>1230920.3999999999</v>
      </c>
      <c r="F49" s="54"/>
      <c r="G49" s="55">
        <f t="shared" si="2"/>
        <v>1230920.3999999999</v>
      </c>
      <c r="H49" s="54"/>
      <c r="I49" s="55">
        <f t="shared" si="3"/>
        <v>1230920.3999999999</v>
      </c>
      <c r="J49" s="54">
        <v>107331.5</v>
      </c>
      <c r="K49" s="55">
        <f t="shared" si="4"/>
        <v>1338251.8999999999</v>
      </c>
      <c r="L49" s="54"/>
      <c r="M49" s="55">
        <f t="shared" si="5"/>
        <v>1338251.8999999999</v>
      </c>
      <c r="N49" s="54">
        <v>9087.6000000000931</v>
      </c>
      <c r="O49" s="56">
        <f t="shared" si="6"/>
        <v>1347339.5</v>
      </c>
      <c r="P49" s="19">
        <f>D49+J49+N49</f>
        <v>166418.10000000009</v>
      </c>
      <c r="Q49" s="58"/>
      <c r="R49" s="12"/>
    </row>
    <row r="50" spans="1:18" ht="18" customHeight="1" x14ac:dyDescent="0.25">
      <c r="A50" s="52" t="s">
        <v>160</v>
      </c>
      <c r="B50" s="53" t="s">
        <v>161</v>
      </c>
      <c r="C50" s="16">
        <v>3575784.9</v>
      </c>
      <c r="D50" s="54">
        <v>-61421.199999999721</v>
      </c>
      <c r="E50" s="55">
        <f t="shared" si="1"/>
        <v>3514363.7</v>
      </c>
      <c r="F50" s="54"/>
      <c r="G50" s="55">
        <f t="shared" si="2"/>
        <v>3514363.7</v>
      </c>
      <c r="H50" s="54"/>
      <c r="I50" s="55">
        <f t="shared" si="3"/>
        <v>3514363.7</v>
      </c>
      <c r="J50" s="54">
        <v>117158.89999999991</v>
      </c>
      <c r="K50" s="55">
        <f t="shared" si="4"/>
        <v>3631522.6</v>
      </c>
      <c r="L50" s="54"/>
      <c r="M50" s="55">
        <f t="shared" si="5"/>
        <v>3631522.6</v>
      </c>
      <c r="N50" s="54">
        <v>16903</v>
      </c>
      <c r="O50" s="56">
        <f t="shared" si="6"/>
        <v>3648425.6</v>
      </c>
      <c r="P50" s="19">
        <f>D50+J50+N50</f>
        <v>72640.700000000186</v>
      </c>
      <c r="Q50" s="58"/>
      <c r="R50" s="12"/>
    </row>
    <row r="51" spans="1:18" ht="25.5" x14ac:dyDescent="0.25">
      <c r="A51" s="52" t="s">
        <v>162</v>
      </c>
      <c r="B51" s="53" t="s">
        <v>163</v>
      </c>
      <c r="C51" s="16">
        <v>250609.3</v>
      </c>
      <c r="D51" s="54">
        <v>11169.600000000006</v>
      </c>
      <c r="E51" s="55">
        <f t="shared" si="1"/>
        <v>261778.9</v>
      </c>
      <c r="F51" s="54"/>
      <c r="G51" s="55">
        <f t="shared" si="2"/>
        <v>261778.9</v>
      </c>
      <c r="H51" s="54">
        <v>69.300000000017462</v>
      </c>
      <c r="I51" s="55">
        <f t="shared" si="3"/>
        <v>261848.2</v>
      </c>
      <c r="J51" s="54">
        <v>-16040</v>
      </c>
      <c r="K51" s="55">
        <f t="shared" si="4"/>
        <v>245808.2</v>
      </c>
      <c r="L51" s="54"/>
      <c r="M51" s="55">
        <f t="shared" si="5"/>
        <v>245808.2</v>
      </c>
      <c r="N51" s="54">
        <v>123.19999999998254</v>
      </c>
      <c r="O51" s="56">
        <f t="shared" si="6"/>
        <v>245931.4</v>
      </c>
      <c r="P51" s="19">
        <f>D51+H51+J51+N51</f>
        <v>-4677.8999999999942</v>
      </c>
      <c r="Q51" s="58"/>
      <c r="R51" s="12"/>
    </row>
    <row r="52" spans="1:18" ht="17.25" customHeight="1" x14ac:dyDescent="0.25">
      <c r="A52" s="52" t="s">
        <v>164</v>
      </c>
      <c r="B52" s="53" t="s">
        <v>165</v>
      </c>
      <c r="C52" s="16">
        <v>133588.6</v>
      </c>
      <c r="D52" s="54">
        <v>23051.5</v>
      </c>
      <c r="E52" s="55">
        <f t="shared" si="1"/>
        <v>156640.1</v>
      </c>
      <c r="F52" s="54"/>
      <c r="G52" s="55">
        <f t="shared" si="2"/>
        <v>156640.1</v>
      </c>
      <c r="H52" s="54"/>
      <c r="I52" s="55">
        <f t="shared" si="3"/>
        <v>156640.1</v>
      </c>
      <c r="J52" s="54">
        <v>-89523.900000000009</v>
      </c>
      <c r="K52" s="55">
        <f t="shared" si="4"/>
        <v>67116.2</v>
      </c>
      <c r="L52" s="54"/>
      <c r="M52" s="55">
        <f t="shared" si="5"/>
        <v>67116.2</v>
      </c>
      <c r="N52" s="54">
        <v>4098.4000000000087</v>
      </c>
      <c r="O52" s="56">
        <f t="shared" si="6"/>
        <v>71214.600000000006</v>
      </c>
      <c r="P52" s="19">
        <f>D52+J52+N52</f>
        <v>-62374</v>
      </c>
      <c r="Q52" s="58"/>
      <c r="R52" s="12"/>
    </row>
    <row r="53" spans="1:18" ht="16.5" customHeight="1" x14ac:dyDescent="0.25">
      <c r="A53" s="52" t="s">
        <v>166</v>
      </c>
      <c r="B53" s="53" t="s">
        <v>167</v>
      </c>
      <c r="C53" s="16">
        <v>1043824.5</v>
      </c>
      <c r="D53" s="54">
        <v>222425</v>
      </c>
      <c r="E53" s="55">
        <f t="shared" si="1"/>
        <v>1266249.5</v>
      </c>
      <c r="F53" s="54"/>
      <c r="G53" s="55">
        <f t="shared" si="2"/>
        <v>1266249.5</v>
      </c>
      <c r="H53" s="54"/>
      <c r="I53" s="55">
        <f t="shared" si="3"/>
        <v>1266249.5</v>
      </c>
      <c r="J53" s="54">
        <v>99056.199999999953</v>
      </c>
      <c r="K53" s="55">
        <f t="shared" si="4"/>
        <v>1365305.7</v>
      </c>
      <c r="L53" s="54"/>
      <c r="M53" s="55">
        <f t="shared" si="5"/>
        <v>1365305.7</v>
      </c>
      <c r="N53" s="54">
        <v>50000</v>
      </c>
      <c r="O53" s="56">
        <f t="shared" si="6"/>
        <v>1415305.7</v>
      </c>
      <c r="P53" s="19">
        <f>D53+J53+N53</f>
        <v>371481.19999999995</v>
      </c>
      <c r="Q53" s="58"/>
      <c r="R53" s="12"/>
    </row>
    <row r="54" spans="1:18" s="13" customFormat="1" ht="21" customHeight="1" x14ac:dyDescent="0.2">
      <c r="A54" s="60" t="s">
        <v>168</v>
      </c>
      <c r="B54" s="30" t="s">
        <v>169</v>
      </c>
      <c r="C54" s="31">
        <f>SUM(C55:C56)</f>
        <v>1939319.2</v>
      </c>
      <c r="D54" s="31">
        <f t="shared" ref="D54:P54" si="13">SUM(D55:D56)</f>
        <v>764517.49999999977</v>
      </c>
      <c r="E54" s="31">
        <f t="shared" si="13"/>
        <v>2703836.6999999997</v>
      </c>
      <c r="F54" s="31">
        <f t="shared" si="13"/>
        <v>5000</v>
      </c>
      <c r="G54" s="31">
        <f t="shared" si="13"/>
        <v>2708836.6999999997</v>
      </c>
      <c r="H54" s="31">
        <f t="shared" si="13"/>
        <v>254512.20000000019</v>
      </c>
      <c r="I54" s="31">
        <f t="shared" si="13"/>
        <v>2963348.9</v>
      </c>
      <c r="J54" s="31">
        <f t="shared" si="13"/>
        <v>258509.89999999991</v>
      </c>
      <c r="K54" s="31">
        <f t="shared" si="13"/>
        <v>3221858.8</v>
      </c>
      <c r="L54" s="31"/>
      <c r="M54" s="31">
        <f t="shared" si="13"/>
        <v>3221858.8</v>
      </c>
      <c r="N54" s="31">
        <f t="shared" si="13"/>
        <v>12211.100000000093</v>
      </c>
      <c r="O54" s="31">
        <f t="shared" si="13"/>
        <v>3234069.9</v>
      </c>
      <c r="P54" s="31">
        <f t="shared" si="13"/>
        <v>1294750.7</v>
      </c>
      <c r="Q54" s="70"/>
      <c r="R54" s="12"/>
    </row>
    <row r="55" spans="1:18" ht="18" customHeight="1" x14ac:dyDescent="0.2">
      <c r="A55" s="52" t="s">
        <v>170</v>
      </c>
      <c r="B55" s="53" t="s">
        <v>171</v>
      </c>
      <c r="C55" s="16">
        <v>1844607.3</v>
      </c>
      <c r="D55" s="54">
        <v>764517.49999999977</v>
      </c>
      <c r="E55" s="55">
        <f t="shared" si="1"/>
        <v>2609124.7999999998</v>
      </c>
      <c r="F55" s="54">
        <v>5000</v>
      </c>
      <c r="G55" s="55">
        <f t="shared" si="2"/>
        <v>2614124.7999999998</v>
      </c>
      <c r="H55" s="54">
        <v>254512.20000000019</v>
      </c>
      <c r="I55" s="55">
        <f t="shared" si="3"/>
        <v>2868637</v>
      </c>
      <c r="J55" s="54">
        <v>258509.89999999991</v>
      </c>
      <c r="K55" s="55">
        <f t="shared" si="4"/>
        <v>3127146.9</v>
      </c>
      <c r="L55" s="54"/>
      <c r="M55" s="55">
        <f t="shared" si="5"/>
        <v>3127146.9</v>
      </c>
      <c r="N55" s="54">
        <v>12211.100000000093</v>
      </c>
      <c r="O55" s="56">
        <f t="shared" si="6"/>
        <v>3139358</v>
      </c>
      <c r="P55" s="19">
        <f>D55+F55+H55+J55+N55</f>
        <v>1294750.7</v>
      </c>
      <c r="Q55" s="71"/>
      <c r="R55" s="12"/>
    </row>
    <row r="56" spans="1:18" ht="18.75" customHeight="1" x14ac:dyDescent="0.25">
      <c r="A56" s="52" t="s">
        <v>172</v>
      </c>
      <c r="B56" s="53" t="s">
        <v>173</v>
      </c>
      <c r="C56" s="16">
        <v>94711.9</v>
      </c>
      <c r="D56" s="54"/>
      <c r="E56" s="55">
        <f t="shared" si="1"/>
        <v>94711.9</v>
      </c>
      <c r="F56" s="54"/>
      <c r="G56" s="55">
        <f t="shared" si="2"/>
        <v>94711.9</v>
      </c>
      <c r="H56" s="54"/>
      <c r="I56" s="55">
        <f t="shared" si="3"/>
        <v>94711.9</v>
      </c>
      <c r="J56" s="54"/>
      <c r="K56" s="55">
        <f t="shared" si="4"/>
        <v>94711.9</v>
      </c>
      <c r="L56" s="54"/>
      <c r="M56" s="55">
        <f t="shared" si="5"/>
        <v>94711.9</v>
      </c>
      <c r="N56" s="54"/>
      <c r="O56" s="56">
        <f t="shared" si="6"/>
        <v>94711.9</v>
      </c>
      <c r="P56" s="19"/>
      <c r="Q56" s="58"/>
      <c r="R56" s="12"/>
    </row>
    <row r="57" spans="1:18" s="13" customFormat="1" ht="20.25" customHeight="1" x14ac:dyDescent="0.2">
      <c r="A57" s="60" t="s">
        <v>174</v>
      </c>
      <c r="B57" s="30" t="s">
        <v>175</v>
      </c>
      <c r="C57" s="31">
        <f>SUM(C58:C64)</f>
        <v>12926960.699999999</v>
      </c>
      <c r="D57" s="31">
        <f t="shared" ref="D57:P57" si="14">SUM(D58:D64)</f>
        <v>1867321.6000000006</v>
      </c>
      <c r="E57" s="31">
        <f t="shared" si="14"/>
        <v>14794282.300000001</v>
      </c>
      <c r="F57" s="31">
        <f t="shared" si="14"/>
        <v>183845.49999999965</v>
      </c>
      <c r="G57" s="31">
        <f t="shared" si="14"/>
        <v>14978127.800000001</v>
      </c>
      <c r="H57" s="31">
        <f t="shared" si="14"/>
        <v>17069.599999999627</v>
      </c>
      <c r="I57" s="31">
        <f t="shared" si="14"/>
        <v>14995197.4</v>
      </c>
      <c r="J57" s="31">
        <f t="shared" si="14"/>
        <v>824797.99999999988</v>
      </c>
      <c r="K57" s="31">
        <f t="shared" si="14"/>
        <v>15819995.399999999</v>
      </c>
      <c r="L57" s="31">
        <f t="shared" si="14"/>
        <v>200000</v>
      </c>
      <c r="M57" s="31">
        <f t="shared" si="14"/>
        <v>16019995.399999999</v>
      </c>
      <c r="N57" s="31">
        <f t="shared" si="14"/>
        <v>554589.50000000035</v>
      </c>
      <c r="O57" s="31">
        <f t="shared" si="14"/>
        <v>16574584.899999999</v>
      </c>
      <c r="P57" s="31">
        <f t="shared" si="14"/>
        <v>3647624.2000000007</v>
      </c>
      <c r="Q57" s="61"/>
      <c r="R57" s="12"/>
    </row>
    <row r="58" spans="1:18" ht="18.75" customHeight="1" x14ac:dyDescent="0.2">
      <c r="A58" s="52" t="s">
        <v>176</v>
      </c>
      <c r="B58" s="53" t="s">
        <v>177</v>
      </c>
      <c r="C58" s="16">
        <v>7933486.5999999996</v>
      </c>
      <c r="D58" s="54">
        <v>1251242.3000000007</v>
      </c>
      <c r="E58" s="55">
        <f t="shared" si="1"/>
        <v>9184728.9000000004</v>
      </c>
      <c r="F58" s="54">
        <v>167463.69999999925</v>
      </c>
      <c r="G58" s="55">
        <f t="shared" si="2"/>
        <v>9352192.5999999996</v>
      </c>
      <c r="H58" s="54">
        <v>17069.599999999627</v>
      </c>
      <c r="I58" s="55">
        <f t="shared" si="3"/>
        <v>9369262.1999999993</v>
      </c>
      <c r="J58" s="54">
        <v>527723.90000000037</v>
      </c>
      <c r="K58" s="55">
        <f t="shared" si="4"/>
        <v>9896986.0999999996</v>
      </c>
      <c r="L58" s="54">
        <v>200000</v>
      </c>
      <c r="M58" s="55">
        <f t="shared" si="5"/>
        <v>10096986.1</v>
      </c>
      <c r="N58" s="54">
        <v>522194.90000000037</v>
      </c>
      <c r="O58" s="56">
        <f t="shared" si="6"/>
        <v>10619181</v>
      </c>
      <c r="P58" s="19">
        <f>D58+F58+H58+J58+L58+N58</f>
        <v>2685694.4000000004</v>
      </c>
      <c r="R58" s="12"/>
    </row>
    <row r="59" spans="1:18" ht="21" customHeight="1" x14ac:dyDescent="0.25">
      <c r="A59" s="52" t="s">
        <v>178</v>
      </c>
      <c r="B59" s="53" t="s">
        <v>179</v>
      </c>
      <c r="C59" s="16">
        <v>358821.9</v>
      </c>
      <c r="D59" s="54">
        <v>188554.5</v>
      </c>
      <c r="E59" s="55">
        <f t="shared" si="1"/>
        <v>547376.4</v>
      </c>
      <c r="F59" s="54">
        <v>163845.40000000002</v>
      </c>
      <c r="G59" s="55">
        <f t="shared" si="2"/>
        <v>711221.8</v>
      </c>
      <c r="H59" s="54"/>
      <c r="I59" s="55">
        <f t="shared" si="3"/>
        <v>711221.8</v>
      </c>
      <c r="J59" s="54">
        <v>60203.199999999953</v>
      </c>
      <c r="K59" s="55">
        <f t="shared" si="4"/>
        <v>771425</v>
      </c>
      <c r="L59" s="54"/>
      <c r="M59" s="55">
        <f t="shared" si="5"/>
        <v>771425</v>
      </c>
      <c r="N59" s="54">
        <v>18894.599999999977</v>
      </c>
      <c r="O59" s="56">
        <f t="shared" si="6"/>
        <v>790319.6</v>
      </c>
      <c r="P59" s="19">
        <f>D59+F59+J59+N59</f>
        <v>431497.69999999995</v>
      </c>
      <c r="Q59" s="58"/>
      <c r="R59" s="12"/>
    </row>
    <row r="60" spans="1:18" ht="17.25" customHeight="1" x14ac:dyDescent="0.2">
      <c r="A60" s="52" t="s">
        <v>180</v>
      </c>
      <c r="B60" s="53" t="s">
        <v>181</v>
      </c>
      <c r="C60" s="16">
        <v>492582.9</v>
      </c>
      <c r="D60" s="54"/>
      <c r="E60" s="55">
        <f t="shared" si="1"/>
        <v>492582.9</v>
      </c>
      <c r="F60" s="54"/>
      <c r="G60" s="55">
        <f t="shared" si="2"/>
        <v>492582.9</v>
      </c>
      <c r="H60" s="54"/>
      <c r="I60" s="55">
        <f t="shared" si="3"/>
        <v>492582.9</v>
      </c>
      <c r="J60" s="54">
        <v>2703.6999999999534</v>
      </c>
      <c r="K60" s="55">
        <f t="shared" si="4"/>
        <v>495286.6</v>
      </c>
      <c r="L60" s="54"/>
      <c r="M60" s="55">
        <f t="shared" si="5"/>
        <v>495286.6</v>
      </c>
      <c r="N60" s="54">
        <v>-95.5</v>
      </c>
      <c r="O60" s="56">
        <f t="shared" si="6"/>
        <v>495191.1</v>
      </c>
      <c r="P60" s="19">
        <f>J60+N60</f>
        <v>2608.1999999999534</v>
      </c>
      <c r="Q60" s="71"/>
      <c r="R60" s="12"/>
    </row>
    <row r="61" spans="1:18" ht="17.25" customHeight="1" x14ac:dyDescent="0.25">
      <c r="A61" s="52" t="s">
        <v>182</v>
      </c>
      <c r="B61" s="53" t="s">
        <v>183</v>
      </c>
      <c r="C61" s="16">
        <v>103730.3</v>
      </c>
      <c r="D61" s="54"/>
      <c r="E61" s="55">
        <f t="shared" si="1"/>
        <v>103730.3</v>
      </c>
      <c r="F61" s="54"/>
      <c r="G61" s="55">
        <f t="shared" si="2"/>
        <v>103730.3</v>
      </c>
      <c r="H61" s="54"/>
      <c r="I61" s="55">
        <f t="shared" si="3"/>
        <v>103730.3</v>
      </c>
      <c r="J61" s="54">
        <v>7697.3000000000029</v>
      </c>
      <c r="K61" s="55">
        <f t="shared" si="4"/>
        <v>111427.6</v>
      </c>
      <c r="L61" s="54"/>
      <c r="M61" s="55">
        <f t="shared" si="5"/>
        <v>111427.6</v>
      </c>
      <c r="N61" s="54"/>
      <c r="O61" s="56">
        <f t="shared" si="6"/>
        <v>111427.6</v>
      </c>
      <c r="P61" s="19">
        <f>J61</f>
        <v>7697.3000000000029</v>
      </c>
      <c r="Q61" s="58"/>
      <c r="R61" s="12"/>
    </row>
    <row r="62" spans="1:18" ht="25.5" x14ac:dyDescent="0.25">
      <c r="A62" s="52" t="s">
        <v>184</v>
      </c>
      <c r="B62" s="53" t="s">
        <v>185</v>
      </c>
      <c r="C62" s="16">
        <v>238577.1</v>
      </c>
      <c r="D62" s="54"/>
      <c r="E62" s="55">
        <f t="shared" si="1"/>
        <v>238577.1</v>
      </c>
      <c r="F62" s="54"/>
      <c r="G62" s="55">
        <f t="shared" si="2"/>
        <v>238577.1</v>
      </c>
      <c r="H62" s="54"/>
      <c r="I62" s="55">
        <f t="shared" si="3"/>
        <v>238577.1</v>
      </c>
      <c r="J62" s="54">
        <v>13459.699999999983</v>
      </c>
      <c r="K62" s="55">
        <f t="shared" si="4"/>
        <v>252036.8</v>
      </c>
      <c r="L62" s="54"/>
      <c r="M62" s="55">
        <f t="shared" si="5"/>
        <v>252036.8</v>
      </c>
      <c r="N62" s="54"/>
      <c r="O62" s="56">
        <f t="shared" si="6"/>
        <v>252036.8</v>
      </c>
      <c r="P62" s="19">
        <f>J62</f>
        <v>13459.699999999983</v>
      </c>
      <c r="Q62" s="58"/>
      <c r="R62" s="12"/>
    </row>
    <row r="63" spans="1:18" ht="17.25" customHeight="1" x14ac:dyDescent="0.25">
      <c r="A63" s="52" t="s">
        <v>186</v>
      </c>
      <c r="B63" s="53" t="s">
        <v>187</v>
      </c>
      <c r="C63" s="16">
        <v>7897.1</v>
      </c>
      <c r="D63" s="54"/>
      <c r="E63" s="55">
        <f t="shared" si="1"/>
        <v>7897.1</v>
      </c>
      <c r="F63" s="54"/>
      <c r="G63" s="55">
        <f t="shared" si="2"/>
        <v>7897.1</v>
      </c>
      <c r="H63" s="54"/>
      <c r="I63" s="55">
        <f t="shared" si="3"/>
        <v>7897.1</v>
      </c>
      <c r="J63" s="54">
        <v>1018.6000000000004</v>
      </c>
      <c r="K63" s="55">
        <f t="shared" si="4"/>
        <v>8915.7000000000007</v>
      </c>
      <c r="L63" s="54"/>
      <c r="M63" s="55">
        <f t="shared" si="5"/>
        <v>8915.7000000000007</v>
      </c>
      <c r="N63" s="54"/>
      <c r="O63" s="56">
        <f t="shared" si="6"/>
        <v>8915.7000000000007</v>
      </c>
      <c r="P63" s="19">
        <f>J63</f>
        <v>1018.6000000000004</v>
      </c>
      <c r="Q63" s="58"/>
      <c r="R63" s="12"/>
    </row>
    <row r="64" spans="1:18" ht="18.75" customHeight="1" x14ac:dyDescent="0.25">
      <c r="A64" s="52" t="s">
        <v>188</v>
      </c>
      <c r="B64" s="53" t="s">
        <v>189</v>
      </c>
      <c r="C64" s="16">
        <v>3791864.8</v>
      </c>
      <c r="D64" s="54">
        <v>427524.79999999981</v>
      </c>
      <c r="E64" s="55">
        <f t="shared" si="1"/>
        <v>4219389.5999999996</v>
      </c>
      <c r="F64" s="54">
        <v>-147463.59999999963</v>
      </c>
      <c r="G64" s="55">
        <f t="shared" si="2"/>
        <v>4071926</v>
      </c>
      <c r="H64" s="54"/>
      <c r="I64" s="55">
        <f t="shared" si="3"/>
        <v>4071926</v>
      </c>
      <c r="J64" s="54">
        <v>211991.59999999963</v>
      </c>
      <c r="K64" s="55">
        <f t="shared" si="4"/>
        <v>4283917.5999999996</v>
      </c>
      <c r="L64" s="54"/>
      <c r="M64" s="55">
        <f t="shared" si="5"/>
        <v>4283917.5999999996</v>
      </c>
      <c r="N64" s="54">
        <v>13595.5</v>
      </c>
      <c r="O64" s="56">
        <f t="shared" si="6"/>
        <v>4297513.0999999996</v>
      </c>
      <c r="P64" s="19">
        <f>D64+F64+J64+N64</f>
        <v>505648.29999999981</v>
      </c>
      <c r="Q64" s="58"/>
      <c r="R64" s="12"/>
    </row>
    <row r="65" spans="1:18" s="13" customFormat="1" ht="24" customHeight="1" x14ac:dyDescent="0.2">
      <c r="A65" s="60" t="s">
        <v>190</v>
      </c>
      <c r="B65" s="30" t="s">
        <v>191</v>
      </c>
      <c r="C65" s="31">
        <f>SUM(C66:C70)</f>
        <v>39312555.799999997</v>
      </c>
      <c r="D65" s="31">
        <f t="shared" ref="D65:O65" si="15">SUM(D66:D70)</f>
        <v>-411392.79999999912</v>
      </c>
      <c r="E65" s="31">
        <f t="shared" si="15"/>
        <v>38901163</v>
      </c>
      <c r="F65" s="31">
        <f t="shared" si="15"/>
        <v>-0.1</v>
      </c>
      <c r="G65" s="31">
        <f t="shared" si="15"/>
        <v>38901162.899999999</v>
      </c>
      <c r="H65" s="31">
        <f t="shared" si="15"/>
        <v>52.800000000046566</v>
      </c>
      <c r="I65" s="31">
        <f t="shared" si="15"/>
        <v>38901215.700000003</v>
      </c>
      <c r="J65" s="31">
        <f t="shared" si="15"/>
        <v>1351966.5000000007</v>
      </c>
      <c r="K65" s="31">
        <f t="shared" si="15"/>
        <v>40253182.200000003</v>
      </c>
      <c r="L65" s="31"/>
      <c r="M65" s="31">
        <f t="shared" si="15"/>
        <v>40253182.200000003</v>
      </c>
      <c r="N65" s="31">
        <f t="shared" si="15"/>
        <v>57420.99999999837</v>
      </c>
      <c r="O65" s="31">
        <f t="shared" si="15"/>
        <v>40310603.199999996</v>
      </c>
      <c r="P65" s="31">
        <f>SUM(P66:P70)</f>
        <v>998047.4</v>
      </c>
      <c r="Q65" s="96"/>
      <c r="R65" s="12"/>
    </row>
    <row r="66" spans="1:18" ht="19.5" customHeight="1" x14ac:dyDescent="0.2">
      <c r="A66" s="52" t="s">
        <v>192</v>
      </c>
      <c r="B66" s="53" t="s">
        <v>193</v>
      </c>
      <c r="C66" s="16">
        <v>161704.79999999999</v>
      </c>
      <c r="D66" s="54"/>
      <c r="E66" s="55">
        <f t="shared" si="1"/>
        <v>161704.79999999999</v>
      </c>
      <c r="F66" s="54"/>
      <c r="G66" s="55">
        <f t="shared" si="2"/>
        <v>161704.79999999999</v>
      </c>
      <c r="H66" s="54"/>
      <c r="I66" s="55">
        <f t="shared" si="3"/>
        <v>161704.79999999999</v>
      </c>
      <c r="J66" s="54"/>
      <c r="K66" s="55">
        <f t="shared" si="4"/>
        <v>161704.79999999999</v>
      </c>
      <c r="L66" s="54"/>
      <c r="M66" s="55">
        <f t="shared" si="5"/>
        <v>161704.79999999999</v>
      </c>
      <c r="N66" s="54"/>
      <c r="O66" s="56">
        <f t="shared" si="6"/>
        <v>161704.79999999999</v>
      </c>
      <c r="P66" s="19"/>
      <c r="Q66" s="71"/>
      <c r="R66" s="12"/>
    </row>
    <row r="67" spans="1:18" ht="20.25" customHeight="1" x14ac:dyDescent="0.25">
      <c r="A67" s="52" t="s">
        <v>194</v>
      </c>
      <c r="B67" s="53" t="s">
        <v>195</v>
      </c>
      <c r="C67" s="16">
        <v>6804426.4000000004</v>
      </c>
      <c r="D67" s="54"/>
      <c r="E67" s="55">
        <f t="shared" si="1"/>
        <v>6804426.4000000004</v>
      </c>
      <c r="F67" s="54">
        <v>-0.1</v>
      </c>
      <c r="G67" s="55">
        <f t="shared" si="2"/>
        <v>6804426.3000000007</v>
      </c>
      <c r="H67" s="54"/>
      <c r="I67" s="55">
        <f t="shared" si="3"/>
        <v>6804426.3000000007</v>
      </c>
      <c r="J67" s="54">
        <v>472900.69999999925</v>
      </c>
      <c r="K67" s="55">
        <f t="shared" si="4"/>
        <v>7277327</v>
      </c>
      <c r="L67" s="54"/>
      <c r="M67" s="55">
        <f t="shared" si="5"/>
        <v>7277327</v>
      </c>
      <c r="N67" s="54">
        <v>6295.5</v>
      </c>
      <c r="O67" s="56">
        <f t="shared" si="6"/>
        <v>7283622.5</v>
      </c>
      <c r="P67" s="19">
        <f>F67+J67+N67</f>
        <v>479196.09999999928</v>
      </c>
      <c r="Q67" s="58"/>
      <c r="R67" s="12"/>
    </row>
    <row r="68" spans="1:18" ht="20.25" customHeight="1" x14ac:dyDescent="0.25">
      <c r="A68" s="52" t="s">
        <v>196</v>
      </c>
      <c r="B68" s="53" t="s">
        <v>197</v>
      </c>
      <c r="C68" s="16">
        <v>20623748.699999999</v>
      </c>
      <c r="D68" s="54">
        <v>152041</v>
      </c>
      <c r="E68" s="55">
        <f t="shared" si="1"/>
        <v>20775789.699999999</v>
      </c>
      <c r="F68" s="54"/>
      <c r="G68" s="55">
        <f t="shared" si="2"/>
        <v>20775789.699999999</v>
      </c>
      <c r="H68" s="54"/>
      <c r="I68" s="55">
        <f t="shared" si="3"/>
        <v>20775789.699999999</v>
      </c>
      <c r="J68" s="54">
        <v>-51723.099999997765</v>
      </c>
      <c r="K68" s="55">
        <f t="shared" si="4"/>
        <v>20724066.600000001</v>
      </c>
      <c r="L68" s="54"/>
      <c r="M68" s="55">
        <f t="shared" si="5"/>
        <v>20724066.600000001</v>
      </c>
      <c r="N68" s="54">
        <v>48835.39999999851</v>
      </c>
      <c r="O68" s="56">
        <f t="shared" si="6"/>
        <v>20772902</v>
      </c>
      <c r="P68" s="19">
        <f>D68+J68+N68</f>
        <v>149153.30000000075</v>
      </c>
      <c r="Q68" s="58"/>
      <c r="R68" s="12"/>
    </row>
    <row r="69" spans="1:18" ht="20.25" customHeight="1" x14ac:dyDescent="0.25">
      <c r="A69" s="52" t="s">
        <v>198</v>
      </c>
      <c r="B69" s="53" t="s">
        <v>199</v>
      </c>
      <c r="C69" s="16">
        <v>10136436.5</v>
      </c>
      <c r="D69" s="54">
        <v>-552885.19999999925</v>
      </c>
      <c r="E69" s="55">
        <f t="shared" si="1"/>
        <v>9583551.3000000007</v>
      </c>
      <c r="F69" s="54"/>
      <c r="G69" s="55">
        <f t="shared" si="2"/>
        <v>9583551.3000000007</v>
      </c>
      <c r="H69" s="54"/>
      <c r="I69" s="55">
        <f t="shared" si="3"/>
        <v>9583551.3000000007</v>
      </c>
      <c r="J69" s="54">
        <v>921552.69999999925</v>
      </c>
      <c r="K69" s="55">
        <f t="shared" si="4"/>
        <v>10505104</v>
      </c>
      <c r="L69" s="54"/>
      <c r="M69" s="55">
        <f t="shared" si="5"/>
        <v>10505104</v>
      </c>
      <c r="N69" s="54"/>
      <c r="O69" s="56">
        <f t="shared" si="6"/>
        <v>10505104</v>
      </c>
      <c r="P69" s="19">
        <f>D69+J69</f>
        <v>368667.5</v>
      </c>
      <c r="Q69" s="58"/>
      <c r="R69" s="12"/>
    </row>
    <row r="70" spans="1:18" ht="18" customHeight="1" x14ac:dyDescent="0.25">
      <c r="A70" s="52" t="s">
        <v>200</v>
      </c>
      <c r="B70" s="53" t="s">
        <v>201</v>
      </c>
      <c r="C70" s="16">
        <v>1586239.4</v>
      </c>
      <c r="D70" s="54">
        <v>-10548.59999999986</v>
      </c>
      <c r="E70" s="55">
        <f t="shared" si="1"/>
        <v>1575690.8</v>
      </c>
      <c r="F70" s="54"/>
      <c r="G70" s="55">
        <f t="shared" si="2"/>
        <v>1575690.8</v>
      </c>
      <c r="H70" s="54">
        <v>52.800000000046566</v>
      </c>
      <c r="I70" s="55">
        <f t="shared" si="3"/>
        <v>1575743.6</v>
      </c>
      <c r="J70" s="54">
        <v>9236.1999999999534</v>
      </c>
      <c r="K70" s="55">
        <f t="shared" si="4"/>
        <v>1584979.8</v>
      </c>
      <c r="L70" s="54"/>
      <c r="M70" s="55">
        <f t="shared" si="5"/>
        <v>1584979.8</v>
      </c>
      <c r="N70" s="54">
        <v>2290.0999999998603</v>
      </c>
      <c r="O70" s="56">
        <f t="shared" si="6"/>
        <v>1587269.9</v>
      </c>
      <c r="P70" s="19">
        <f>D70+H70+J70+N70</f>
        <v>1030.5</v>
      </c>
      <c r="Q70" s="58"/>
      <c r="R70" s="12"/>
    </row>
    <row r="71" spans="1:18" s="13" customFormat="1" ht="18.75" customHeight="1" x14ac:dyDescent="0.2">
      <c r="A71" s="60" t="s">
        <v>202</v>
      </c>
      <c r="B71" s="30" t="s">
        <v>203</v>
      </c>
      <c r="C71" s="31">
        <f>SUM(C72:C75)</f>
        <v>1383015.7</v>
      </c>
      <c r="D71" s="31">
        <f t="shared" ref="D71:P71" si="16">SUM(D72:D75)</f>
        <v>42363.90000000014</v>
      </c>
      <c r="E71" s="31">
        <f t="shared" si="16"/>
        <v>1425379.6</v>
      </c>
      <c r="F71" s="31">
        <f t="shared" si="16"/>
        <v>24671.600000000006</v>
      </c>
      <c r="G71" s="31">
        <f t="shared" si="16"/>
        <v>1450051.2000000002</v>
      </c>
      <c r="H71" s="31">
        <f t="shared" si="16"/>
        <v>142925.1</v>
      </c>
      <c r="I71" s="31">
        <f t="shared" si="16"/>
        <v>1592976.3</v>
      </c>
      <c r="J71" s="31">
        <f t="shared" si="16"/>
        <v>26928.299999999883</v>
      </c>
      <c r="K71" s="31">
        <f t="shared" si="16"/>
        <v>1619904.6</v>
      </c>
      <c r="L71" s="31">
        <f t="shared" si="16"/>
        <v>356700.00000000006</v>
      </c>
      <c r="M71" s="31">
        <f t="shared" si="16"/>
        <v>1976604.6</v>
      </c>
      <c r="N71" s="31">
        <f t="shared" si="16"/>
        <v>124626.69999999991</v>
      </c>
      <c r="O71" s="31">
        <f t="shared" si="16"/>
        <v>2101231.2999999998</v>
      </c>
      <c r="P71" s="31">
        <f t="shared" si="16"/>
        <v>718215.60000000009</v>
      </c>
      <c r="Q71" s="70"/>
      <c r="R71" s="12"/>
    </row>
    <row r="72" spans="1:18" ht="20.25" customHeight="1" x14ac:dyDescent="0.2">
      <c r="A72" s="52" t="s">
        <v>204</v>
      </c>
      <c r="B72" s="53" t="s">
        <v>205</v>
      </c>
      <c r="C72" s="16">
        <v>690103.1</v>
      </c>
      <c r="D72" s="54">
        <v>-651624.79999999993</v>
      </c>
      <c r="E72" s="55">
        <f t="shared" si="1"/>
        <v>38478.300000000047</v>
      </c>
      <c r="F72" s="54"/>
      <c r="G72" s="55">
        <f t="shared" si="2"/>
        <v>38478.300000000047</v>
      </c>
      <c r="H72" s="54"/>
      <c r="I72" s="55">
        <f t="shared" si="3"/>
        <v>38478.300000000047</v>
      </c>
      <c r="J72" s="54">
        <v>-19209.000000000047</v>
      </c>
      <c r="K72" s="55">
        <f t="shared" si="4"/>
        <v>19269.3</v>
      </c>
      <c r="L72" s="54"/>
      <c r="M72" s="55">
        <f t="shared" si="5"/>
        <v>19269.3</v>
      </c>
      <c r="N72" s="54">
        <v>1237.2999999999993</v>
      </c>
      <c r="O72" s="56">
        <f t="shared" si="6"/>
        <v>20506.599999999999</v>
      </c>
      <c r="P72" s="19">
        <f>D72+J72+N72</f>
        <v>-669596.49999999988</v>
      </c>
      <c r="Q72" s="71"/>
      <c r="R72" s="12"/>
    </row>
    <row r="73" spans="1:18" ht="19.5" customHeight="1" x14ac:dyDescent="0.25">
      <c r="A73" s="52" t="s">
        <v>206</v>
      </c>
      <c r="B73" s="53" t="s">
        <v>207</v>
      </c>
      <c r="C73" s="16">
        <v>130180.5</v>
      </c>
      <c r="D73" s="54">
        <v>36131.5</v>
      </c>
      <c r="E73" s="55">
        <f t="shared" ref="E73:E85" si="17">C73+D73</f>
        <v>166312</v>
      </c>
      <c r="F73" s="54">
        <v>24671.600000000006</v>
      </c>
      <c r="G73" s="55">
        <f t="shared" ref="G73:G85" si="18">E73+F73</f>
        <v>190983.6</v>
      </c>
      <c r="H73" s="54">
        <v>142925.1</v>
      </c>
      <c r="I73" s="55">
        <f t="shared" ref="I73:I85" si="19">G73+H73</f>
        <v>333908.7</v>
      </c>
      <c r="J73" s="54">
        <v>24294.599999999977</v>
      </c>
      <c r="K73" s="55">
        <f t="shared" ref="K73:K85" si="20">I73+J73</f>
        <v>358203.3</v>
      </c>
      <c r="L73" s="54">
        <v>356700.00000000006</v>
      </c>
      <c r="M73" s="55">
        <f t="shared" ref="M73:M85" si="21">K73+L73</f>
        <v>714903.3</v>
      </c>
      <c r="N73" s="54">
        <v>120126.69999999995</v>
      </c>
      <c r="O73" s="56">
        <f t="shared" ref="O73:O85" si="22">M73+N73</f>
        <v>835030</v>
      </c>
      <c r="P73" s="19">
        <f>D73+F73+H73+J73+L73+N73</f>
        <v>704849.5</v>
      </c>
      <c r="Q73" s="58"/>
      <c r="R73" s="12"/>
    </row>
    <row r="74" spans="1:18" ht="19.5" customHeight="1" x14ac:dyDescent="0.25">
      <c r="A74" s="52" t="s">
        <v>208</v>
      </c>
      <c r="B74" s="53" t="s">
        <v>209</v>
      </c>
      <c r="C74" s="16">
        <v>529178.6</v>
      </c>
      <c r="D74" s="54">
        <v>657857.20000000007</v>
      </c>
      <c r="E74" s="55">
        <f t="shared" si="17"/>
        <v>1187035.8</v>
      </c>
      <c r="F74" s="54"/>
      <c r="G74" s="55">
        <f t="shared" si="18"/>
        <v>1187035.8</v>
      </c>
      <c r="H74" s="54"/>
      <c r="I74" s="55">
        <f t="shared" si="19"/>
        <v>1187035.8</v>
      </c>
      <c r="J74" s="54">
        <v>21842.699999999953</v>
      </c>
      <c r="K74" s="55">
        <f t="shared" si="20"/>
        <v>1208878.5</v>
      </c>
      <c r="L74" s="54"/>
      <c r="M74" s="55">
        <f t="shared" si="21"/>
        <v>1208878.5</v>
      </c>
      <c r="N74" s="54">
        <v>3262.6999999999534</v>
      </c>
      <c r="O74" s="56">
        <f t="shared" si="22"/>
        <v>1212141.2</v>
      </c>
      <c r="P74" s="19">
        <f>D74+J74+N74</f>
        <v>682962.6</v>
      </c>
      <c r="Q74" s="58"/>
      <c r="R74" s="12"/>
    </row>
    <row r="75" spans="1:18" ht="27.75" customHeight="1" x14ac:dyDescent="0.25">
      <c r="A75" s="52" t="s">
        <v>210</v>
      </c>
      <c r="B75" s="53" t="s">
        <v>211</v>
      </c>
      <c r="C75" s="16">
        <v>33553.5</v>
      </c>
      <c r="D75" s="54"/>
      <c r="E75" s="55">
        <f t="shared" si="17"/>
        <v>33553.5</v>
      </c>
      <c r="F75" s="54"/>
      <c r="G75" s="55">
        <f t="shared" si="18"/>
        <v>33553.5</v>
      </c>
      <c r="H75" s="54"/>
      <c r="I75" s="55">
        <f t="shared" si="19"/>
        <v>33553.5</v>
      </c>
      <c r="J75" s="54"/>
      <c r="K75" s="55">
        <f t="shared" si="20"/>
        <v>33553.5</v>
      </c>
      <c r="L75" s="54"/>
      <c r="M75" s="55">
        <f t="shared" si="21"/>
        <v>33553.5</v>
      </c>
      <c r="N75" s="54"/>
      <c r="O75" s="56">
        <f t="shared" si="22"/>
        <v>33553.5</v>
      </c>
      <c r="P75" s="19"/>
      <c r="Q75" s="58"/>
      <c r="R75" s="12"/>
    </row>
    <row r="76" spans="1:18" s="13" customFormat="1" ht="21" customHeight="1" x14ac:dyDescent="0.2">
      <c r="A76" s="60" t="s">
        <v>212</v>
      </c>
      <c r="B76" s="30" t="s">
        <v>213</v>
      </c>
      <c r="C76" s="31">
        <f t="shared" ref="C76:P76" si="23">SUM(C77:C79)</f>
        <v>153123.90000000002</v>
      </c>
      <c r="D76" s="31"/>
      <c r="E76" s="31">
        <f t="shared" si="23"/>
        <v>153123.90000000002</v>
      </c>
      <c r="F76" s="31"/>
      <c r="G76" s="31">
        <f t="shared" si="23"/>
        <v>153123.90000000002</v>
      </c>
      <c r="H76" s="31"/>
      <c r="I76" s="31">
        <f t="shared" si="23"/>
        <v>153123.90000000002</v>
      </c>
      <c r="J76" s="31"/>
      <c r="K76" s="31">
        <f t="shared" si="23"/>
        <v>153123.90000000002</v>
      </c>
      <c r="L76" s="31"/>
      <c r="M76" s="31">
        <f t="shared" si="23"/>
        <v>153123.90000000002</v>
      </c>
      <c r="N76" s="31">
        <f t="shared" si="23"/>
        <v>26592</v>
      </c>
      <c r="O76" s="31">
        <f t="shared" si="23"/>
        <v>179715.90000000002</v>
      </c>
      <c r="P76" s="31">
        <f t="shared" si="23"/>
        <v>26592</v>
      </c>
      <c r="Q76" s="70"/>
      <c r="R76" s="12"/>
    </row>
    <row r="77" spans="1:18" ht="18.75" customHeight="1" x14ac:dyDescent="0.2">
      <c r="A77" s="52" t="s">
        <v>214</v>
      </c>
      <c r="B77" s="53" t="s">
        <v>215</v>
      </c>
      <c r="C77" s="64">
        <v>38733.300000000003</v>
      </c>
      <c r="D77" s="54"/>
      <c r="E77" s="55">
        <f t="shared" si="17"/>
        <v>38733.300000000003</v>
      </c>
      <c r="F77" s="54"/>
      <c r="G77" s="55">
        <f t="shared" si="18"/>
        <v>38733.300000000003</v>
      </c>
      <c r="H77" s="54"/>
      <c r="I77" s="55">
        <f t="shared" si="19"/>
        <v>38733.300000000003</v>
      </c>
      <c r="J77" s="54"/>
      <c r="K77" s="55">
        <f t="shared" si="20"/>
        <v>38733.300000000003</v>
      </c>
      <c r="L77" s="54"/>
      <c r="M77" s="55">
        <f t="shared" si="21"/>
        <v>38733.300000000003</v>
      </c>
      <c r="N77" s="54">
        <v>16592</v>
      </c>
      <c r="O77" s="56">
        <f t="shared" si="22"/>
        <v>55325.3</v>
      </c>
      <c r="P77" s="19">
        <f>N77</f>
        <v>16592</v>
      </c>
      <c r="Q77" s="71"/>
      <c r="R77" s="12"/>
    </row>
    <row r="78" spans="1:18" ht="21" customHeight="1" x14ac:dyDescent="0.25">
      <c r="A78" s="52" t="s">
        <v>216</v>
      </c>
      <c r="B78" s="53" t="s">
        <v>217</v>
      </c>
      <c r="C78" s="64">
        <v>19194.5</v>
      </c>
      <c r="D78" s="54"/>
      <c r="E78" s="55">
        <f t="shared" si="17"/>
        <v>19194.5</v>
      </c>
      <c r="F78" s="54"/>
      <c r="G78" s="55">
        <f t="shared" si="18"/>
        <v>19194.5</v>
      </c>
      <c r="H78" s="54"/>
      <c r="I78" s="55">
        <f t="shared" si="19"/>
        <v>19194.5</v>
      </c>
      <c r="J78" s="54"/>
      <c r="K78" s="55">
        <f t="shared" si="20"/>
        <v>19194.5</v>
      </c>
      <c r="L78" s="54"/>
      <c r="M78" s="55">
        <f t="shared" si="21"/>
        <v>19194.5</v>
      </c>
      <c r="N78" s="54"/>
      <c r="O78" s="56">
        <f t="shared" si="22"/>
        <v>19194.5</v>
      </c>
      <c r="P78" s="19"/>
      <c r="Q78" s="58"/>
      <c r="R78" s="12"/>
    </row>
    <row r="79" spans="1:18" ht="25.5" x14ac:dyDescent="0.25">
      <c r="A79" s="52" t="s">
        <v>218</v>
      </c>
      <c r="B79" s="53" t="s">
        <v>219</v>
      </c>
      <c r="C79" s="16">
        <v>95196.1</v>
      </c>
      <c r="D79" s="54"/>
      <c r="E79" s="55">
        <f t="shared" si="17"/>
        <v>95196.1</v>
      </c>
      <c r="F79" s="54"/>
      <c r="G79" s="55">
        <f t="shared" si="18"/>
        <v>95196.1</v>
      </c>
      <c r="H79" s="54"/>
      <c r="I79" s="55">
        <f t="shared" si="19"/>
        <v>95196.1</v>
      </c>
      <c r="J79" s="54"/>
      <c r="K79" s="55">
        <f t="shared" si="20"/>
        <v>95196.1</v>
      </c>
      <c r="L79" s="54"/>
      <c r="M79" s="55">
        <f t="shared" si="21"/>
        <v>95196.1</v>
      </c>
      <c r="N79" s="54">
        <v>10000</v>
      </c>
      <c r="O79" s="56">
        <f t="shared" si="22"/>
        <v>105196.1</v>
      </c>
      <c r="P79" s="19">
        <f>N79</f>
        <v>10000</v>
      </c>
      <c r="Q79" s="58"/>
      <c r="R79" s="12"/>
    </row>
    <row r="80" spans="1:18" s="13" customFormat="1" ht="17.25" customHeight="1" x14ac:dyDescent="0.25">
      <c r="A80" s="60" t="s">
        <v>220</v>
      </c>
      <c r="B80" s="30" t="s">
        <v>221</v>
      </c>
      <c r="C80" s="31">
        <f>SUM(C81)</f>
        <v>1486930.6</v>
      </c>
      <c r="D80" s="31"/>
      <c r="E80" s="31">
        <f t="shared" ref="E80:P80" si="24">SUM(E81)</f>
        <v>1486930.6</v>
      </c>
      <c r="F80" s="31"/>
      <c r="G80" s="31">
        <f t="shared" si="24"/>
        <v>1486930.6</v>
      </c>
      <c r="H80" s="31"/>
      <c r="I80" s="31">
        <f t="shared" si="24"/>
        <v>1486930.6</v>
      </c>
      <c r="J80" s="31"/>
      <c r="K80" s="31">
        <f t="shared" si="24"/>
        <v>1486930.6</v>
      </c>
      <c r="L80" s="31"/>
      <c r="M80" s="31">
        <f t="shared" si="24"/>
        <v>1486930.6</v>
      </c>
      <c r="N80" s="31"/>
      <c r="O80" s="31">
        <f t="shared" si="24"/>
        <v>1486930.6</v>
      </c>
      <c r="P80" s="31"/>
      <c r="Q80" s="57"/>
      <c r="R80" s="12"/>
    </row>
    <row r="81" spans="1:18" ht="25.5" x14ac:dyDescent="0.25">
      <c r="A81" s="52" t="s">
        <v>222</v>
      </c>
      <c r="B81" s="53" t="s">
        <v>223</v>
      </c>
      <c r="C81" s="16">
        <v>1486930.6</v>
      </c>
      <c r="D81" s="54"/>
      <c r="E81" s="55">
        <f t="shared" si="17"/>
        <v>1486930.6</v>
      </c>
      <c r="F81" s="54"/>
      <c r="G81" s="55">
        <f t="shared" si="18"/>
        <v>1486930.6</v>
      </c>
      <c r="H81" s="54"/>
      <c r="I81" s="55">
        <f t="shared" si="19"/>
        <v>1486930.6</v>
      </c>
      <c r="J81" s="54"/>
      <c r="K81" s="55">
        <f t="shared" si="20"/>
        <v>1486930.6</v>
      </c>
      <c r="L81" s="54"/>
      <c r="M81" s="55">
        <f t="shared" si="21"/>
        <v>1486930.6</v>
      </c>
      <c r="N81" s="54"/>
      <c r="O81" s="56">
        <f t="shared" si="22"/>
        <v>1486930.6</v>
      </c>
      <c r="P81" s="19"/>
      <c r="Q81" s="58"/>
      <c r="R81" s="12"/>
    </row>
    <row r="82" spans="1:18" s="13" customFormat="1" ht="27" customHeight="1" x14ac:dyDescent="0.2">
      <c r="A82" s="60" t="s">
        <v>224</v>
      </c>
      <c r="B82" s="30" t="s">
        <v>225</v>
      </c>
      <c r="C82" s="31">
        <f t="shared" ref="C82:P82" si="25">SUM(C83:C85)</f>
        <v>6136644.8000000007</v>
      </c>
      <c r="D82" s="31">
        <f t="shared" si="25"/>
        <v>615470.89999999991</v>
      </c>
      <c r="E82" s="31">
        <f t="shared" si="25"/>
        <v>6752115.7000000002</v>
      </c>
      <c r="F82" s="31"/>
      <c r="G82" s="31">
        <f t="shared" si="25"/>
        <v>6752115.7000000002</v>
      </c>
      <c r="H82" s="31">
        <f t="shared" si="25"/>
        <v>59405.899999999907</v>
      </c>
      <c r="I82" s="31">
        <f t="shared" si="25"/>
        <v>6811521.5999999996</v>
      </c>
      <c r="J82" s="31">
        <f t="shared" si="25"/>
        <v>559323.10000000009</v>
      </c>
      <c r="K82" s="31">
        <f t="shared" si="25"/>
        <v>7370844.7000000002</v>
      </c>
      <c r="L82" s="31">
        <f t="shared" si="25"/>
        <v>44000</v>
      </c>
      <c r="M82" s="31">
        <f t="shared" si="25"/>
        <v>7414844.7000000002</v>
      </c>
      <c r="N82" s="31">
        <f t="shared" si="25"/>
        <v>57403.399999999907</v>
      </c>
      <c r="O82" s="31">
        <f t="shared" si="25"/>
        <v>7472248.0999999996</v>
      </c>
      <c r="P82" s="31">
        <f t="shared" si="25"/>
        <v>1335603.2999999998</v>
      </c>
      <c r="Q82" s="70"/>
      <c r="R82" s="12"/>
    </row>
    <row r="83" spans="1:18" ht="38.25" x14ac:dyDescent="0.2">
      <c r="A83" s="52" t="s">
        <v>226</v>
      </c>
      <c r="B83" s="53" t="s">
        <v>227</v>
      </c>
      <c r="C83" s="16">
        <v>4261763.7</v>
      </c>
      <c r="D83" s="54">
        <v>-17056.700000000186</v>
      </c>
      <c r="E83" s="55">
        <f t="shared" si="17"/>
        <v>4244707</v>
      </c>
      <c r="F83" s="54"/>
      <c r="G83" s="55">
        <f t="shared" si="18"/>
        <v>4244707</v>
      </c>
      <c r="H83" s="54"/>
      <c r="I83" s="55">
        <f t="shared" si="19"/>
        <v>4244707</v>
      </c>
      <c r="J83" s="54"/>
      <c r="K83" s="55">
        <f t="shared" si="20"/>
        <v>4244707</v>
      </c>
      <c r="L83" s="54"/>
      <c r="M83" s="55">
        <f t="shared" si="21"/>
        <v>4244707</v>
      </c>
      <c r="N83" s="54"/>
      <c r="O83" s="56">
        <f t="shared" si="22"/>
        <v>4244707</v>
      </c>
      <c r="P83" s="19">
        <f>D83</f>
        <v>-17056.700000000186</v>
      </c>
      <c r="Q83" s="71"/>
      <c r="R83" s="12"/>
    </row>
    <row r="84" spans="1:18" ht="18" customHeight="1" x14ac:dyDescent="0.25">
      <c r="A84" s="52" t="s">
        <v>228</v>
      </c>
      <c r="B84" s="53" t="s">
        <v>229</v>
      </c>
      <c r="C84" s="16">
        <v>206776.9</v>
      </c>
      <c r="D84" s="54">
        <v>54177.800000000017</v>
      </c>
      <c r="E84" s="55">
        <f t="shared" si="17"/>
        <v>260954.7</v>
      </c>
      <c r="F84" s="54"/>
      <c r="G84" s="55">
        <f t="shared" si="18"/>
        <v>260954.7</v>
      </c>
      <c r="H84" s="54"/>
      <c r="I84" s="55">
        <f t="shared" si="19"/>
        <v>260954.7</v>
      </c>
      <c r="J84" s="54"/>
      <c r="K84" s="55">
        <f t="shared" si="20"/>
        <v>260954.7</v>
      </c>
      <c r="L84" s="54"/>
      <c r="M84" s="55">
        <f t="shared" si="21"/>
        <v>260954.7</v>
      </c>
      <c r="N84" s="54"/>
      <c r="O84" s="56">
        <f t="shared" si="22"/>
        <v>260954.7</v>
      </c>
      <c r="P84" s="19">
        <f>D84</f>
        <v>54177.800000000017</v>
      </c>
      <c r="Q84" s="58"/>
      <c r="R84" s="12"/>
    </row>
    <row r="85" spans="1:18" ht="20.25" customHeight="1" x14ac:dyDescent="0.25">
      <c r="A85" s="52" t="s">
        <v>230</v>
      </c>
      <c r="B85" s="53" t="s">
        <v>231</v>
      </c>
      <c r="C85" s="16">
        <v>1668104.2</v>
      </c>
      <c r="D85" s="54">
        <v>578349.80000000005</v>
      </c>
      <c r="E85" s="55">
        <f t="shared" si="17"/>
        <v>2246454</v>
      </c>
      <c r="F85" s="54"/>
      <c r="G85" s="55">
        <f t="shared" si="18"/>
        <v>2246454</v>
      </c>
      <c r="H85" s="54">
        <v>59405.899999999907</v>
      </c>
      <c r="I85" s="55">
        <f t="shared" si="19"/>
        <v>2305859.9</v>
      </c>
      <c r="J85" s="54">
        <v>559323.10000000009</v>
      </c>
      <c r="K85" s="55">
        <f t="shared" si="20"/>
        <v>2865183</v>
      </c>
      <c r="L85" s="54">
        <v>44000</v>
      </c>
      <c r="M85" s="55">
        <f t="shared" si="21"/>
        <v>2909183</v>
      </c>
      <c r="N85" s="54">
        <v>57403.399999999907</v>
      </c>
      <c r="O85" s="56">
        <f t="shared" si="22"/>
        <v>2966586.4</v>
      </c>
      <c r="P85" s="19">
        <f>D85+H85+J85+L85+N85</f>
        <v>1298482.2</v>
      </c>
      <c r="Q85" s="58"/>
      <c r="R85" s="12"/>
    </row>
    <row r="86" spans="1:18" s="13" customFormat="1" ht="15.75" customHeight="1" thickBot="1" x14ac:dyDescent="0.3">
      <c r="A86" s="91" t="s">
        <v>232</v>
      </c>
      <c r="B86" s="92"/>
      <c r="C86" s="38">
        <f>SUM(C7+C17+C20+C25+C36+C41+C46+C54+C57+C65+C71+C76+C80+C82)</f>
        <v>134310995.40000001</v>
      </c>
      <c r="D86" s="38">
        <f>SUM(D7+D17+D20+D25+D36+D41+D46+D54+D57+D65+D71+D76+D80+D82)</f>
        <v>13587982.500000002</v>
      </c>
      <c r="E86" s="38">
        <f t="shared" ref="E86:N86" si="26">SUM(E7+E17+E20+E25+E36+E41+E46+E54+E57+E65+E71+E76+E80+E82)</f>
        <v>147898977.89999998</v>
      </c>
      <c r="F86" s="38">
        <f t="shared" si="26"/>
        <v>2075304.9999999981</v>
      </c>
      <c r="G86" s="38">
        <f t="shared" si="26"/>
        <v>149974282.89999998</v>
      </c>
      <c r="H86" s="38">
        <f t="shared" si="26"/>
        <v>1462581.000000003</v>
      </c>
      <c r="I86" s="38">
        <f t="shared" si="26"/>
        <v>151436863.90000001</v>
      </c>
      <c r="J86" s="38">
        <f t="shared" si="26"/>
        <v>1846923.5999999982</v>
      </c>
      <c r="K86" s="38">
        <f t="shared" si="26"/>
        <v>153283787.49999997</v>
      </c>
      <c r="L86" s="38">
        <f t="shared" si="26"/>
        <v>600700</v>
      </c>
      <c r="M86" s="38">
        <f t="shared" si="26"/>
        <v>153884487.49999997</v>
      </c>
      <c r="N86" s="38">
        <f t="shared" si="26"/>
        <v>4413737.8000000026</v>
      </c>
      <c r="O86" s="38">
        <f>SUM(O7+O17+O20+O25+O36+O41+O46+O54+O57+O65+O71+O76+O80+O82)</f>
        <v>158298225.30000001</v>
      </c>
      <c r="P86" s="38">
        <f>SUM(P7+P17+P20+P25+P36+P41+P46+P54+P57+P65+P71+P76+P80+P82)</f>
        <v>23987229.900000006</v>
      </c>
      <c r="Q86" s="57"/>
      <c r="R86" s="12"/>
    </row>
    <row r="88" spans="1:18" x14ac:dyDescent="0.2">
      <c r="O88" s="33"/>
    </row>
    <row r="89" spans="1:18" x14ac:dyDescent="0.2">
      <c r="C89" s="40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33"/>
      <c r="P89" s="33"/>
      <c r="R89" s="33"/>
    </row>
    <row r="90" spans="1:18" x14ac:dyDescent="0.2"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33"/>
      <c r="Q90" s="66"/>
    </row>
    <row r="91" spans="1:18" x14ac:dyDescent="0.2"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33"/>
    </row>
    <row r="92" spans="1:18" x14ac:dyDescent="0.2">
      <c r="O92" s="33"/>
    </row>
    <row r="93" spans="1:18" x14ac:dyDescent="0.2">
      <c r="O93" s="33"/>
      <c r="P93" s="33"/>
    </row>
    <row r="94" spans="1:18" x14ac:dyDescent="0.2">
      <c r="O94" s="33"/>
      <c r="P94" s="33"/>
    </row>
    <row r="95" spans="1:18" x14ac:dyDescent="0.2"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33"/>
    </row>
    <row r="96" spans="1:18" x14ac:dyDescent="0.2">
      <c r="O96" s="33"/>
    </row>
  </sheetData>
  <mergeCells count="13">
    <mergeCell ref="A86:B86"/>
    <mergeCell ref="A1:P1"/>
    <mergeCell ref="A3:A5"/>
    <mergeCell ref="B3:B5"/>
    <mergeCell ref="C3:C5"/>
    <mergeCell ref="O3:O5"/>
    <mergeCell ref="P3:P5"/>
    <mergeCell ref="D4:E4"/>
    <mergeCell ref="F4:G4"/>
    <mergeCell ref="H4:I4"/>
    <mergeCell ref="J4:K4"/>
    <mergeCell ref="D3:N3"/>
    <mergeCell ref="L4:M4"/>
  </mergeCells>
  <printOptions horizontalCentered="1"/>
  <pageMargins left="0.19685039370078741" right="0.19685039370078741" top="0.19685039370078741" bottom="0.19685039370078741" header="0" footer="0"/>
  <pageSetup paperSize="9" scale="50" fitToHeight="0" orientation="landscape" r:id="rId1"/>
  <rowBreaks count="1" manualBreakCount="1">
    <brk id="53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2023-04-24T06:41:36Z</cp:lastPrinted>
  <dcterms:created xsi:type="dcterms:W3CDTF">2021-01-28T12:39:41Z</dcterms:created>
  <dcterms:modified xsi:type="dcterms:W3CDTF">2023-04-21T13:42:02Z</dcterms:modified>
</cp:coreProperties>
</file>