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3380" windowHeight="12585" activeTab="1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'!$A$1:$N$43</definedName>
    <definedName name="_xlnm.Print_Area" localSheetId="1">РАСХОДЫ!$A$1:$N$86</definedName>
  </definedNames>
  <calcPr calcId="145621"/>
</workbook>
</file>

<file path=xl/calcChain.xml><?xml version="1.0" encoding="utf-8"?>
<calcChain xmlns="http://schemas.openxmlformats.org/spreadsheetml/2006/main">
  <c r="N86" i="2" l="1"/>
  <c r="M86" i="2"/>
  <c r="N85" i="2"/>
  <c r="N73" i="2"/>
  <c r="N65" i="2"/>
  <c r="M65" i="2"/>
  <c r="N58" i="2"/>
  <c r="N46" i="2"/>
  <c r="M46" i="2"/>
  <c r="N35" i="2"/>
  <c r="N31" i="2"/>
  <c r="N16" i="2"/>
  <c r="K82" i="2"/>
  <c r="L82" i="2"/>
  <c r="K80" i="2"/>
  <c r="M80" i="2"/>
  <c r="K76" i="2"/>
  <c r="M76" i="2"/>
  <c r="K71" i="2"/>
  <c r="L71" i="2"/>
  <c r="K65" i="2"/>
  <c r="K57" i="2"/>
  <c r="L57" i="2"/>
  <c r="K54" i="2"/>
  <c r="M54" i="2"/>
  <c r="K46" i="2"/>
  <c r="K41" i="2"/>
  <c r="K86" i="2" s="1"/>
  <c r="M41" i="2"/>
  <c r="N41" i="2"/>
  <c r="K36" i="2"/>
  <c r="M36" i="2"/>
  <c r="K25" i="2"/>
  <c r="L25" i="2"/>
  <c r="K20" i="2"/>
  <c r="M20" i="2"/>
  <c r="K17" i="2"/>
  <c r="M17" i="2"/>
  <c r="K7" i="2"/>
  <c r="L7" i="2"/>
  <c r="M9" i="2"/>
  <c r="M10" i="2"/>
  <c r="M11" i="2"/>
  <c r="M12" i="2"/>
  <c r="M13" i="2"/>
  <c r="M14" i="2"/>
  <c r="M15" i="2"/>
  <c r="M16" i="2"/>
  <c r="M7" i="2" s="1"/>
  <c r="M18" i="2"/>
  <c r="M19" i="2"/>
  <c r="M21" i="2"/>
  <c r="M22" i="2"/>
  <c r="M23" i="2"/>
  <c r="M24" i="2"/>
  <c r="M26" i="2"/>
  <c r="M27" i="2"/>
  <c r="M28" i="2"/>
  <c r="M29" i="2"/>
  <c r="M30" i="2"/>
  <c r="M31" i="2"/>
  <c r="M25" i="2" s="1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7" i="2" s="1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1" i="2" s="1"/>
  <c r="M74" i="2"/>
  <c r="M75" i="2"/>
  <c r="M77" i="2"/>
  <c r="M78" i="2"/>
  <c r="M79" i="2"/>
  <c r="M81" i="2"/>
  <c r="M83" i="2"/>
  <c r="M84" i="2"/>
  <c r="M85" i="2"/>
  <c r="M82" i="2" s="1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M8" i="2"/>
  <c r="K8" i="2"/>
  <c r="N27" i="1"/>
  <c r="M25" i="1"/>
  <c r="M26" i="1"/>
  <c r="M27" i="1"/>
  <c r="M29" i="1"/>
  <c r="M30" i="1"/>
  <c r="M31" i="1"/>
  <c r="M23" i="1"/>
  <c r="M22" i="1"/>
  <c r="M21" i="1"/>
  <c r="M16" i="1"/>
  <c r="M19" i="1"/>
  <c r="M17" i="1"/>
  <c r="M20" i="1"/>
  <c r="N13" i="1"/>
  <c r="L13" i="1"/>
  <c r="M15" i="1"/>
  <c r="M14" i="1"/>
  <c r="N14" i="1"/>
  <c r="M13" i="1"/>
  <c r="M12" i="1"/>
  <c r="N9" i="1"/>
  <c r="L8" i="1"/>
  <c r="M10" i="1"/>
  <c r="M9" i="1"/>
  <c r="K7" i="1"/>
  <c r="L7" i="1"/>
  <c r="K43" i="1"/>
  <c r="K35" i="1"/>
  <c r="K36" i="1"/>
  <c r="K37" i="1"/>
  <c r="K33" i="1" s="1"/>
  <c r="K32" i="1" s="1"/>
  <c r="K39" i="1"/>
  <c r="K40" i="1"/>
  <c r="K41" i="1"/>
  <c r="K42" i="1"/>
  <c r="K34" i="1"/>
  <c r="M32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L86" i="2" l="1"/>
  <c r="L43" i="1"/>
  <c r="N74" i="2"/>
  <c r="N72" i="2"/>
  <c r="N70" i="2"/>
  <c r="N69" i="2"/>
  <c r="N68" i="2"/>
  <c r="N67" i="2"/>
  <c r="N64" i="2"/>
  <c r="N63" i="2"/>
  <c r="N62" i="2"/>
  <c r="N61" i="2"/>
  <c r="N60" i="2"/>
  <c r="N59" i="2"/>
  <c r="N55" i="2"/>
  <c r="J54" i="2"/>
  <c r="N53" i="2"/>
  <c r="N52" i="2"/>
  <c r="N51" i="2"/>
  <c r="N50" i="2"/>
  <c r="N49" i="2"/>
  <c r="N48" i="2"/>
  <c r="N47" i="2"/>
  <c r="N45" i="2"/>
  <c r="N43" i="2"/>
  <c r="N39" i="2"/>
  <c r="N38" i="2"/>
  <c r="N37" i="2"/>
  <c r="N30" i="2"/>
  <c r="N28" i="2"/>
  <c r="N26" i="2"/>
  <c r="J25" i="2"/>
  <c r="N23" i="2"/>
  <c r="N21" i="2"/>
  <c r="N14" i="2"/>
  <c r="N12" i="2"/>
  <c r="N11" i="2"/>
  <c r="N10" i="2"/>
  <c r="N9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N42" i="1"/>
  <c r="N41" i="1"/>
  <c r="N39" i="1"/>
  <c r="M39" i="1"/>
  <c r="N33" i="1"/>
  <c r="N37" i="1"/>
  <c r="N35" i="1"/>
  <c r="N34" i="1"/>
  <c r="M35" i="1"/>
  <c r="M36" i="1"/>
  <c r="M37" i="1"/>
  <c r="M40" i="1"/>
  <c r="M41" i="1"/>
  <c r="M42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N40" i="2"/>
  <c r="N32" i="2"/>
  <c r="G82" i="2"/>
  <c r="H82" i="2"/>
  <c r="G80" i="2"/>
  <c r="G76" i="2"/>
  <c r="G71" i="2"/>
  <c r="H71" i="2"/>
  <c r="G65" i="2"/>
  <c r="H65" i="2"/>
  <c r="G57" i="2"/>
  <c r="H57" i="2"/>
  <c r="N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N20" i="2"/>
  <c r="N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N10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N84" i="2"/>
  <c r="D41" i="2"/>
  <c r="C32" i="1" l="1"/>
  <c r="N83" i="2" l="1"/>
  <c r="N82" i="2" s="1"/>
  <c r="N71" i="2"/>
  <c r="D65" i="2"/>
  <c r="N54" i="2"/>
  <c r="N36" i="2"/>
  <c r="N29" i="2"/>
  <c r="C36" i="2"/>
  <c r="D71" i="2"/>
  <c r="D54" i="2"/>
  <c r="D36" i="2"/>
  <c r="D7" i="2"/>
  <c r="N7" i="2"/>
  <c r="N36" i="1"/>
  <c r="D8" i="1"/>
  <c r="D7" i="1" s="1"/>
  <c r="N25" i="2" l="1"/>
  <c r="D82" i="2"/>
  <c r="D46" i="2"/>
  <c r="D25" i="2"/>
  <c r="N8" i="1" l="1"/>
  <c r="N32" i="1" l="1"/>
  <c r="N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N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M11" i="1" l="1"/>
  <c r="M8" i="1" l="1"/>
  <c r="M7" i="1" l="1"/>
  <c r="M34" i="1" l="1"/>
  <c r="M33" i="1" s="1"/>
  <c r="M43" i="1" s="1"/>
  <c r="J33" i="1"/>
  <c r="J32" i="1" s="1"/>
  <c r="J43" i="1" s="1"/>
</calcChain>
</file>

<file path=xl/sharedStrings.xml><?xml version="1.0" encoding="utf-8"?>
<sst xmlns="http://schemas.openxmlformats.org/spreadsheetml/2006/main" count="276" uniqueCount="250">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</sst>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4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4" sqref="L4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6.6640625" style="2" customWidth="1"/>
    <col min="5" max="5" width="18" style="2" customWidth="1"/>
    <col min="6" max="6" width="17.6640625" style="2" customWidth="1"/>
    <col min="7" max="7" width="17.5" style="2" customWidth="1"/>
    <col min="8" max="8" width="17.33203125" style="2" customWidth="1"/>
    <col min="9" max="9" width="17.83203125" style="2" customWidth="1"/>
    <col min="10" max="12" width="19.83203125" style="2" customWidth="1"/>
    <col min="13" max="13" width="25.5" style="2" customWidth="1"/>
    <col min="14" max="14" width="18.33203125" style="2" customWidth="1"/>
    <col min="15" max="15" width="18" style="2" customWidth="1"/>
    <col min="16" max="16" width="16.5" style="2" customWidth="1"/>
    <col min="17" max="17" width="13.1640625" style="2" customWidth="1"/>
    <col min="18" max="18" width="15.83203125" style="2" bestFit="1" customWidth="1"/>
    <col min="19" max="19" width="16" style="2" bestFit="1" customWidth="1"/>
    <col min="20" max="16384" width="9.33203125" style="2"/>
  </cols>
  <sheetData>
    <row r="1" spans="1:15" ht="20.25" customHeight="1" x14ac:dyDescent="0.2">
      <c r="A1" s="74" t="s">
        <v>237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5" ht="14.25" customHeight="1" thickBot="1" x14ac:dyDescent="0.25">
      <c r="B2" s="3"/>
      <c r="C2" s="3"/>
      <c r="N2" s="4" t="s">
        <v>0</v>
      </c>
    </row>
    <row r="3" spans="1:15" ht="61.5" customHeight="1" thickBot="1" x14ac:dyDescent="0.25">
      <c r="A3" s="75" t="s">
        <v>1</v>
      </c>
      <c r="B3" s="75" t="s">
        <v>2</v>
      </c>
      <c r="C3" s="75" t="s">
        <v>238</v>
      </c>
      <c r="D3" s="84" t="s">
        <v>239</v>
      </c>
      <c r="E3" s="85"/>
      <c r="F3" s="85"/>
      <c r="G3" s="85"/>
      <c r="H3" s="85"/>
      <c r="I3" s="85"/>
      <c r="J3" s="85"/>
      <c r="K3" s="85"/>
      <c r="L3" s="86"/>
      <c r="M3" s="79" t="s">
        <v>241</v>
      </c>
      <c r="N3" s="75" t="s">
        <v>3</v>
      </c>
    </row>
    <row r="4" spans="1:15" ht="28.5" customHeight="1" thickBot="1" x14ac:dyDescent="0.25">
      <c r="A4" s="76"/>
      <c r="B4" s="76"/>
      <c r="C4" s="76"/>
      <c r="D4" s="82" t="s">
        <v>242</v>
      </c>
      <c r="E4" s="83"/>
      <c r="F4" s="82" t="s">
        <v>243</v>
      </c>
      <c r="G4" s="83"/>
      <c r="H4" s="82" t="s">
        <v>246</v>
      </c>
      <c r="I4" s="83"/>
      <c r="J4" s="87" t="s">
        <v>248</v>
      </c>
      <c r="K4" s="88"/>
      <c r="L4" s="68" t="s">
        <v>249</v>
      </c>
      <c r="M4" s="80"/>
      <c r="N4" s="76"/>
    </row>
    <row r="5" spans="1:15" ht="34.5" customHeight="1" thickBot="1" x14ac:dyDescent="0.25">
      <c r="A5" s="77"/>
      <c r="B5" s="77"/>
      <c r="C5" s="78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81"/>
      <c r="N5" s="78"/>
    </row>
    <row r="6" spans="1:15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</row>
    <row r="7" spans="1:15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L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ref="M7" si="1">SUM(M8,M11,M13,M16,M20,M23,M24,M25,M26,M27,M28,M29,M30,M31)</f>
        <v>93346356.229999989</v>
      </c>
      <c r="N7" s="11">
        <f>SUM(N8,N11,N13,N16,N20,N23,N24,N25,N26,N27,N28,N29,N30,N31)</f>
        <v>3065347.6999999941</v>
      </c>
      <c r="O7" s="12"/>
    </row>
    <row r="8" spans="1:15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6">
        <f t="shared" ref="M8" si="2">M9+M10</f>
        <v>62103131.5</v>
      </c>
      <c r="N8" s="19">
        <f>N9+N10</f>
        <v>2815616.599999994</v>
      </c>
      <c r="O8" s="12"/>
    </row>
    <row r="9" spans="1:15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1">
        <f>K9+L9</f>
        <v>29516307</v>
      </c>
      <c r="N9" s="19">
        <f>D9+F9+L9</f>
        <v>1740311.4999999925</v>
      </c>
      <c r="O9" s="24"/>
    </row>
    <row r="10" spans="1:15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1">
        <f>K10+L10</f>
        <v>32586824.5</v>
      </c>
      <c r="N10" s="19">
        <f>F10</f>
        <v>1075305.1000000015</v>
      </c>
      <c r="O10" s="25"/>
    </row>
    <row r="11" spans="1:15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6">
        <f>M12</f>
        <v>13447785.300000001</v>
      </c>
      <c r="N11" s="19"/>
    </row>
    <row r="12" spans="1:15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1">
        <f>K12+L12</f>
        <v>13447785.300000001</v>
      </c>
      <c r="N12" s="19"/>
    </row>
    <row r="13" spans="1:15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6">
        <f>K13+L13</f>
        <v>7677003</v>
      </c>
      <c r="N13" s="19">
        <f>N14+N15</f>
        <v>200000</v>
      </c>
    </row>
    <row r="14" spans="1:15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1">
        <f>K14+L14</f>
        <v>7557003</v>
      </c>
      <c r="N14" s="19">
        <f>L14</f>
        <v>200000</v>
      </c>
    </row>
    <row r="15" spans="1:15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1">
        <f>K15+L15</f>
        <v>120000</v>
      </c>
      <c r="N15" s="19"/>
    </row>
    <row r="16" spans="1:15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6">
        <f>M17+M18+M19</f>
        <v>8295474</v>
      </c>
      <c r="N16" s="19"/>
    </row>
    <row r="17" spans="1:15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1">
        <f>K17+L17</f>
        <v>8290266</v>
      </c>
      <c r="N17" s="19"/>
    </row>
    <row r="18" spans="1:15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1"/>
      <c r="N18" s="19"/>
    </row>
    <row r="19" spans="1:15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3">C19+D19</f>
        <v>5208</v>
      </c>
      <c r="F19" s="22"/>
      <c r="G19" s="23">
        <f t="shared" ref="G19" si="4">E19+F19</f>
        <v>5208</v>
      </c>
      <c r="H19" s="22"/>
      <c r="I19" s="21">
        <f t="shared" ref="I19" si="5">G19+H19</f>
        <v>5208</v>
      </c>
      <c r="J19" s="22"/>
      <c r="K19" s="23">
        <f t="shared" ref="K18:K19" si="6">I19+J19</f>
        <v>5208</v>
      </c>
      <c r="L19" s="22"/>
      <c r="M19" s="21">
        <f t="shared" ref="M18:M19" si="7">K19+L19</f>
        <v>5208</v>
      </c>
      <c r="N19" s="19"/>
    </row>
    <row r="20" spans="1:15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6">
        <f>M21+M22</f>
        <v>95841</v>
      </c>
      <c r="N20" s="19"/>
    </row>
    <row r="21" spans="1:15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1">
        <f>K21+L21</f>
        <v>93531</v>
      </c>
      <c r="N21" s="28"/>
    </row>
    <row r="22" spans="1:15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1">
        <f>K22+L22</f>
        <v>2310</v>
      </c>
      <c r="N22" s="28"/>
    </row>
    <row r="23" spans="1:15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6">
        <f>K23+L23</f>
        <v>268741</v>
      </c>
      <c r="N23" s="19"/>
    </row>
    <row r="24" spans="1:15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6"/>
      <c r="N24" s="19"/>
    </row>
    <row r="25" spans="1:15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8">C25+D25</f>
        <v>323748.63</v>
      </c>
      <c r="F25" s="17"/>
      <c r="G25" s="18">
        <f t="shared" ref="G25:G31" si="9">E25+F25</f>
        <v>323748.63</v>
      </c>
      <c r="H25" s="17"/>
      <c r="I25" s="16">
        <f t="shared" ref="I25:I31" si="10">G25+H25</f>
        <v>323748.63</v>
      </c>
      <c r="J25" s="17"/>
      <c r="K25" s="18">
        <f t="shared" ref="K24:K31" si="11">I25+J25</f>
        <v>323748.63</v>
      </c>
      <c r="L25" s="17"/>
      <c r="M25" s="16">
        <f t="shared" ref="M24:M31" si="12">K25+L25</f>
        <v>323748.63</v>
      </c>
      <c r="N25" s="19"/>
      <c r="O25" s="25"/>
    </row>
    <row r="26" spans="1:15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8"/>
        <v>113037.70000000001</v>
      </c>
      <c r="F26" s="17"/>
      <c r="G26" s="18">
        <f t="shared" si="9"/>
        <v>113037.70000000001</v>
      </c>
      <c r="H26" s="17"/>
      <c r="I26" s="16">
        <f t="shared" si="10"/>
        <v>113037.70000000001</v>
      </c>
      <c r="J26" s="17"/>
      <c r="K26" s="18">
        <f t="shared" si="11"/>
        <v>113037.70000000001</v>
      </c>
      <c r="L26" s="17"/>
      <c r="M26" s="16">
        <f t="shared" si="12"/>
        <v>113037.70000000001</v>
      </c>
      <c r="N26" s="19"/>
      <c r="O26" s="25"/>
    </row>
    <row r="27" spans="1:15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8"/>
        <v>165972.69999999998</v>
      </c>
      <c r="F27" s="17"/>
      <c r="G27" s="18">
        <f t="shared" si="9"/>
        <v>165972.69999999998</v>
      </c>
      <c r="H27" s="17"/>
      <c r="I27" s="16">
        <f t="shared" si="10"/>
        <v>165972.69999999998</v>
      </c>
      <c r="J27" s="17"/>
      <c r="K27" s="18">
        <f t="shared" si="11"/>
        <v>165972.69999999998</v>
      </c>
      <c r="L27" s="17">
        <v>49731.100000000006</v>
      </c>
      <c r="M27" s="16">
        <f t="shared" si="12"/>
        <v>215703.8</v>
      </c>
      <c r="N27" s="19">
        <f>L27</f>
        <v>49731.100000000006</v>
      </c>
      <c r="O27" s="25"/>
    </row>
    <row r="28" spans="1:15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6"/>
      <c r="N28" s="19"/>
    </row>
    <row r="29" spans="1:15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8"/>
        <v>16375</v>
      </c>
      <c r="F29" s="17"/>
      <c r="G29" s="18">
        <f t="shared" si="9"/>
        <v>16375</v>
      </c>
      <c r="H29" s="17"/>
      <c r="I29" s="16">
        <f t="shared" si="10"/>
        <v>16375</v>
      </c>
      <c r="J29" s="17"/>
      <c r="K29" s="18">
        <f t="shared" si="11"/>
        <v>16375</v>
      </c>
      <c r="L29" s="17"/>
      <c r="M29" s="16">
        <f t="shared" si="12"/>
        <v>16375</v>
      </c>
      <c r="N29" s="19"/>
    </row>
    <row r="30" spans="1:15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8"/>
        <v>785259.99999999988</v>
      </c>
      <c r="F30" s="17"/>
      <c r="G30" s="18">
        <f t="shared" si="9"/>
        <v>785259.99999999988</v>
      </c>
      <c r="H30" s="17"/>
      <c r="I30" s="16">
        <f t="shared" si="10"/>
        <v>785259.99999999988</v>
      </c>
      <c r="J30" s="17"/>
      <c r="K30" s="18">
        <f t="shared" si="11"/>
        <v>785259.99999999988</v>
      </c>
      <c r="L30" s="17"/>
      <c r="M30" s="16">
        <f t="shared" si="12"/>
        <v>785259.99999999988</v>
      </c>
      <c r="N30" s="19"/>
      <c r="O30" s="1"/>
    </row>
    <row r="31" spans="1:15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8"/>
        <v>4255.3</v>
      </c>
      <c r="F31" s="17"/>
      <c r="G31" s="18">
        <f t="shared" si="9"/>
        <v>4255.3</v>
      </c>
      <c r="H31" s="17"/>
      <c r="I31" s="16">
        <f t="shared" si="10"/>
        <v>4255.3</v>
      </c>
      <c r="J31" s="17"/>
      <c r="K31" s="18">
        <f t="shared" si="11"/>
        <v>4255.3</v>
      </c>
      <c r="L31" s="17"/>
      <c r="M31" s="16">
        <f t="shared" si="12"/>
        <v>4255.3</v>
      </c>
      <c r="N31" s="19"/>
    </row>
    <row r="32" spans="1:15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M32" si="13">D33+D39+D40+D41+D42</f>
        <v>12038062.799999997</v>
      </c>
      <c r="E32" s="31">
        <f t="shared" si="13"/>
        <v>46889192.000000007</v>
      </c>
      <c r="F32" s="31"/>
      <c r="G32" s="31">
        <f t="shared" si="13"/>
        <v>46889192.000000007</v>
      </c>
      <c r="H32" s="31"/>
      <c r="I32" s="31">
        <f t="shared" si="13"/>
        <v>46889192.000000007</v>
      </c>
      <c r="J32" s="31">
        <f t="shared" si="13"/>
        <v>1206828.2000000004</v>
      </c>
      <c r="K32" s="31">
        <f t="shared" si="13"/>
        <v>48096020.199999996</v>
      </c>
      <c r="L32" s="31"/>
      <c r="M32" s="31">
        <f t="shared" si="13"/>
        <v>48096020.199999996</v>
      </c>
      <c r="N32" s="31">
        <f>N33+N39+N40+N41+N42</f>
        <v>13244890.999999998</v>
      </c>
      <c r="O32" s="12"/>
    </row>
    <row r="33" spans="1:19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L33" si="14">E34+E35+E36+E37</f>
        <v>44217626.900000006</v>
      </c>
      <c r="F33" s="17"/>
      <c r="G33" s="18">
        <f t="shared" si="14"/>
        <v>44217626.900000006</v>
      </c>
      <c r="H33" s="17"/>
      <c r="I33" s="18">
        <f t="shared" si="14"/>
        <v>44217626.900000006</v>
      </c>
      <c r="J33" s="17">
        <f t="shared" si="14"/>
        <v>1146149.4000000004</v>
      </c>
      <c r="K33" s="18">
        <f t="shared" si="14"/>
        <v>45363776.299999997</v>
      </c>
      <c r="L33" s="17"/>
      <c r="M33" s="16">
        <f>M34+M35+M36+M37+M38</f>
        <v>45363776.299999997</v>
      </c>
      <c r="N33" s="19">
        <f>N34+N35+N36+N37+N38</f>
        <v>10514847.999999998</v>
      </c>
      <c r="O33" s="1"/>
    </row>
    <row r="34" spans="1:19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6">
        <f>I34+J34</f>
        <v>15598295.1</v>
      </c>
      <c r="N34" s="19">
        <f>D34+J34</f>
        <v>3056423.6999999993</v>
      </c>
      <c r="O34" s="32"/>
      <c r="P34" s="33"/>
      <c r="Q34" s="13"/>
      <c r="R34" s="33"/>
    </row>
    <row r="35" spans="1:19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15">C35+D35</f>
        <v>22424089</v>
      </c>
      <c r="F35" s="17"/>
      <c r="G35" s="18">
        <f t="shared" ref="G35:G40" si="16">E35+F35</f>
        <v>22424089</v>
      </c>
      <c r="H35" s="17"/>
      <c r="I35" s="16">
        <f t="shared" ref="I35:I42" si="17">G35+H35</f>
        <v>22424089</v>
      </c>
      <c r="J35" s="17">
        <v>5742.8000000007451</v>
      </c>
      <c r="K35" s="18">
        <f t="shared" ref="K35:K42" si="18">I35+J35</f>
        <v>22429831.800000001</v>
      </c>
      <c r="L35" s="17"/>
      <c r="M35" s="16">
        <f t="shared" ref="M35:M42" si="19">I35+J35</f>
        <v>22429831.800000001</v>
      </c>
      <c r="N35" s="19">
        <f>D35+J35</f>
        <v>5165693.1999999993</v>
      </c>
      <c r="O35" s="32"/>
      <c r="P35" s="33"/>
      <c r="R35" s="33"/>
    </row>
    <row r="36" spans="1:19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15"/>
        <v>2800567.1</v>
      </c>
      <c r="F36" s="17"/>
      <c r="G36" s="18">
        <f t="shared" si="16"/>
        <v>2800567.1</v>
      </c>
      <c r="H36" s="17"/>
      <c r="I36" s="16">
        <f t="shared" si="17"/>
        <v>2800567.1</v>
      </c>
      <c r="J36" s="17"/>
      <c r="K36" s="18">
        <f t="shared" si="18"/>
        <v>2800567.1</v>
      </c>
      <c r="L36" s="17"/>
      <c r="M36" s="16">
        <f t="shared" si="19"/>
        <v>2800567.1</v>
      </c>
      <c r="N36" s="19">
        <f t="shared" ref="N36" si="20">D36</f>
        <v>200336</v>
      </c>
      <c r="O36" s="32"/>
      <c r="P36" s="33"/>
      <c r="R36" s="33"/>
    </row>
    <row r="37" spans="1:19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15"/>
        <v>4324675.7</v>
      </c>
      <c r="F37" s="17"/>
      <c r="G37" s="18">
        <f t="shared" si="16"/>
        <v>4324675.7</v>
      </c>
      <c r="H37" s="17"/>
      <c r="I37" s="16">
        <f t="shared" si="17"/>
        <v>4324675.7</v>
      </c>
      <c r="J37" s="17">
        <v>210406.59999999963</v>
      </c>
      <c r="K37" s="18">
        <f t="shared" si="18"/>
        <v>4535082.3</v>
      </c>
      <c r="L37" s="17"/>
      <c r="M37" s="16">
        <f t="shared" si="19"/>
        <v>4535082.3</v>
      </c>
      <c r="N37" s="19">
        <f>D37+J37</f>
        <v>2092395.0999999996</v>
      </c>
      <c r="O37" s="32"/>
      <c r="P37" s="33"/>
      <c r="R37" s="33"/>
    </row>
    <row r="38" spans="1:19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6"/>
      <c r="N38" s="19"/>
    </row>
    <row r="39" spans="1:19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15"/>
        <v>2669364.2000000002</v>
      </c>
      <c r="F39" s="17"/>
      <c r="G39" s="18">
        <f t="shared" si="16"/>
        <v>2669364.2000000002</v>
      </c>
      <c r="H39" s="17"/>
      <c r="I39" s="16">
        <f t="shared" si="17"/>
        <v>2669364.2000000002</v>
      </c>
      <c r="J39" s="17">
        <v>25498.899999999907</v>
      </c>
      <c r="K39" s="18">
        <f t="shared" si="18"/>
        <v>2694863.1</v>
      </c>
      <c r="L39" s="17"/>
      <c r="M39" s="16">
        <f t="shared" si="19"/>
        <v>2694863.1</v>
      </c>
      <c r="N39" s="19">
        <f>D39+J39</f>
        <v>2694863.1</v>
      </c>
      <c r="Q39" s="33"/>
    </row>
    <row r="40" spans="1:19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15"/>
        <v>2200.9</v>
      </c>
      <c r="F40" s="37"/>
      <c r="G40" s="18">
        <f t="shared" si="16"/>
        <v>2200.9</v>
      </c>
      <c r="H40" s="37"/>
      <c r="I40" s="16">
        <f t="shared" si="17"/>
        <v>2200.9</v>
      </c>
      <c r="J40" s="37"/>
      <c r="K40" s="18">
        <f t="shared" si="18"/>
        <v>2200.9</v>
      </c>
      <c r="L40" s="37"/>
      <c r="M40" s="16">
        <f t="shared" si="19"/>
        <v>2200.9</v>
      </c>
      <c r="N40" s="19"/>
      <c r="Q40" s="33"/>
    </row>
    <row r="41" spans="1:19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17"/>
        <v>1.3</v>
      </c>
      <c r="J41" s="37">
        <v>36413.599999999999</v>
      </c>
      <c r="K41" s="18">
        <f t="shared" si="18"/>
        <v>36414.9</v>
      </c>
      <c r="L41" s="37"/>
      <c r="M41" s="16">
        <f t="shared" si="19"/>
        <v>36414.9</v>
      </c>
      <c r="N41" s="19">
        <f>H41+J41</f>
        <v>36414.9</v>
      </c>
      <c r="O41" s="24"/>
    </row>
    <row r="42" spans="1:19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17"/>
        <v>-1.3</v>
      </c>
      <c r="J42" s="37">
        <v>-1233.7</v>
      </c>
      <c r="K42" s="18">
        <f t="shared" si="18"/>
        <v>-1235</v>
      </c>
      <c r="L42" s="37"/>
      <c r="M42" s="16">
        <f t="shared" si="19"/>
        <v>-1235</v>
      </c>
      <c r="N42" s="19">
        <f>H42+J42</f>
        <v>-1235</v>
      </c>
      <c r="O42" s="24"/>
      <c r="P42" s="33"/>
    </row>
    <row r="43" spans="1:19" s="13" customFormat="1" ht="19.5" customHeight="1" thickBot="1" x14ac:dyDescent="0.25">
      <c r="A43" s="72" t="s">
        <v>74</v>
      </c>
      <c r="B43" s="73"/>
      <c r="C43" s="38">
        <f>C7+C32</f>
        <v>125132137.73</v>
      </c>
      <c r="D43" s="38">
        <f t="shared" ref="D43:N43" si="21">D7+D32</f>
        <v>12427405.399999991</v>
      </c>
      <c r="E43" s="38">
        <f t="shared" si="21"/>
        <v>137559543.13</v>
      </c>
      <c r="F43" s="38">
        <f t="shared" si="21"/>
        <v>2075305.1000000015</v>
      </c>
      <c r="G43" s="38">
        <f t="shared" si="21"/>
        <v>139634848.23000002</v>
      </c>
      <c r="H43" s="38"/>
      <c r="I43" s="38">
        <f t="shared" si="21"/>
        <v>139634848.23000002</v>
      </c>
      <c r="J43" s="38">
        <f t="shared" si="21"/>
        <v>1206828.2000000004</v>
      </c>
      <c r="K43" s="38">
        <f t="shared" si="21"/>
        <v>140841676.43000001</v>
      </c>
      <c r="L43" s="38">
        <f t="shared" si="21"/>
        <v>600699.99999999849</v>
      </c>
      <c r="M43" s="38">
        <f>M7+M32</f>
        <v>141442376.42999998</v>
      </c>
      <c r="N43" s="38">
        <f t="shared" si="21"/>
        <v>16310238.699999992</v>
      </c>
    </row>
    <row r="45" spans="1:19" x14ac:dyDescent="0.2">
      <c r="M45" s="33"/>
      <c r="O45" s="33"/>
      <c r="S45" s="33"/>
    </row>
    <row r="46" spans="1:19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41"/>
      <c r="N46" s="33"/>
    </row>
    <row r="47" spans="1:19" x14ac:dyDescent="0.2">
      <c r="M47" s="33"/>
    </row>
    <row r="48" spans="1:19" x14ac:dyDescent="0.2">
      <c r="M48" s="42"/>
      <c r="N48" s="33"/>
    </row>
    <row r="49" spans="3:14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33"/>
    </row>
    <row r="50" spans="3:14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2"/>
      <c r="N50" s="33"/>
    </row>
    <row r="51" spans="3:14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33"/>
      <c r="N51" s="33"/>
    </row>
    <row r="52" spans="3:14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N52" s="33"/>
    </row>
    <row r="54" spans="3:14" ht="15.75" x14ac:dyDescent="0.25">
      <c r="M54" s="24"/>
    </row>
  </sheetData>
  <mergeCells count="12">
    <mergeCell ref="A43:B43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1811023622047245" bottom="0.11811023622047245" header="0" footer="0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8" sqref="O8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22.1640625" style="49" customWidth="1"/>
    <col min="5" max="5" width="20.33203125" style="49" customWidth="1"/>
    <col min="6" max="12" width="20.5" style="49" customWidth="1"/>
    <col min="13" max="13" width="23.5" style="2" customWidth="1"/>
    <col min="14" max="14" width="15.5" style="2" customWidth="1"/>
    <col min="15" max="15" width="29" style="48" customWidth="1"/>
    <col min="16" max="16" width="23.6640625" style="2" customWidth="1"/>
    <col min="17" max="16384" width="9.33203125" style="2"/>
  </cols>
  <sheetData>
    <row r="1" spans="1:16" ht="23.25" customHeight="1" x14ac:dyDescent="0.2">
      <c r="A1" s="91" t="s">
        <v>247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6" ht="15.75" customHeight="1" thickBot="1" x14ac:dyDescent="0.25">
      <c r="B2" s="3"/>
      <c r="C2" s="3"/>
      <c r="N2" s="4" t="s">
        <v>0</v>
      </c>
    </row>
    <row r="3" spans="1:16" ht="73.5" customHeight="1" thickBot="1" x14ac:dyDescent="0.25">
      <c r="A3" s="92" t="s">
        <v>75</v>
      </c>
      <c r="B3" s="75" t="s">
        <v>2</v>
      </c>
      <c r="C3" s="75" t="s">
        <v>238</v>
      </c>
      <c r="D3" s="84" t="s">
        <v>239</v>
      </c>
      <c r="E3" s="85"/>
      <c r="F3" s="85"/>
      <c r="G3" s="85"/>
      <c r="H3" s="85"/>
      <c r="I3" s="85"/>
      <c r="J3" s="85"/>
      <c r="K3" s="85"/>
      <c r="L3" s="86"/>
      <c r="M3" s="79" t="s">
        <v>240</v>
      </c>
      <c r="N3" s="75" t="s">
        <v>3</v>
      </c>
    </row>
    <row r="4" spans="1:16" ht="26.25" customHeight="1" thickBot="1" x14ac:dyDescent="0.25">
      <c r="A4" s="93"/>
      <c r="B4" s="76"/>
      <c r="C4" s="76"/>
      <c r="D4" s="82" t="s">
        <v>242</v>
      </c>
      <c r="E4" s="83"/>
      <c r="F4" s="82" t="s">
        <v>243</v>
      </c>
      <c r="G4" s="83"/>
      <c r="H4" s="82" t="s">
        <v>246</v>
      </c>
      <c r="I4" s="83"/>
      <c r="J4" s="82" t="s">
        <v>248</v>
      </c>
      <c r="K4" s="83"/>
      <c r="L4" s="68" t="s">
        <v>249</v>
      </c>
      <c r="M4" s="80"/>
      <c r="N4" s="76"/>
    </row>
    <row r="5" spans="1:16" ht="27" customHeight="1" thickBot="1" x14ac:dyDescent="0.25">
      <c r="A5" s="77"/>
      <c r="B5" s="77"/>
      <c r="C5" s="78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81"/>
      <c r="N5" s="78"/>
    </row>
    <row r="6" spans="1:16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</row>
    <row r="7" spans="1:16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N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-1914760.9999999995</v>
      </c>
      <c r="O7" s="51"/>
      <c r="P7" s="12"/>
    </row>
    <row r="8" spans="1:16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6">
        <f>K8+L8</f>
        <v>249491.9</v>
      </c>
      <c r="N8" s="19"/>
      <c r="O8" s="57"/>
      <c r="P8" s="12"/>
    </row>
    <row r="9" spans="1:16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6">
        <f t="shared" ref="M9:M72" si="5">K9+L9</f>
        <v>332033.2</v>
      </c>
      <c r="N9" s="19">
        <f>F9+H9+J9</f>
        <v>5138.1000000000349</v>
      </c>
      <c r="O9" s="69"/>
      <c r="P9" s="12"/>
    </row>
    <row r="10" spans="1:16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6">
        <f t="shared" si="5"/>
        <v>120351.5</v>
      </c>
      <c r="N10" s="19">
        <f>J10</f>
        <v>-4648.1000000000058</v>
      </c>
      <c r="O10" s="57"/>
      <c r="P10" s="12"/>
    </row>
    <row r="11" spans="1:16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6">
        <f t="shared" si="5"/>
        <v>546472.69999999995</v>
      </c>
      <c r="N11" s="19">
        <f>J11</f>
        <v>737.19999999995343</v>
      </c>
      <c r="O11" s="58"/>
      <c r="P11" s="12"/>
    </row>
    <row r="12" spans="1:16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6">
        <f t="shared" si="5"/>
        <v>319522.2</v>
      </c>
      <c r="N12" s="19">
        <f>J12</f>
        <v>1481.4000000000233</v>
      </c>
      <c r="O12" s="57"/>
      <c r="P12" s="12"/>
    </row>
    <row r="13" spans="1:16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6">
        <f t="shared" si="5"/>
        <v>141897.9</v>
      </c>
      <c r="N13" s="19"/>
      <c r="O13" s="57"/>
      <c r="P13" s="12"/>
    </row>
    <row r="14" spans="1:16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6">
        <f t="shared" si="5"/>
        <v>695458</v>
      </c>
      <c r="N14" s="19">
        <f>J14</f>
        <v>195458</v>
      </c>
      <c r="O14" s="58"/>
      <c r="P14" s="12"/>
    </row>
    <row r="15" spans="1:16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6">
        <f t="shared" si="5"/>
        <v>202.5</v>
      </c>
      <c r="N15" s="19"/>
      <c r="O15" s="57"/>
      <c r="P15" s="12"/>
    </row>
    <row r="16" spans="1:16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6">
        <f t="shared" si="5"/>
        <v>5860477.7000000002</v>
      </c>
      <c r="N16" s="19">
        <f>D16+F16+H16+J16+L16</f>
        <v>-2112927.5999999996</v>
      </c>
      <c r="O16" s="69"/>
      <c r="P16" s="12"/>
    </row>
    <row r="17" spans="1:16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M17" si="6">SUM(E18:E19)</f>
        <v>58468.4</v>
      </c>
      <c r="F17" s="31"/>
      <c r="G17" s="31">
        <f t="shared" si="6"/>
        <v>58468.4</v>
      </c>
      <c r="H17" s="31"/>
      <c r="I17" s="31">
        <f t="shared" si="6"/>
        <v>58468.4</v>
      </c>
      <c r="J17" s="31"/>
      <c r="K17" s="31">
        <f t="shared" si="6"/>
        <v>58468.4</v>
      </c>
      <c r="L17" s="31"/>
      <c r="M17" s="31">
        <f t="shared" si="6"/>
        <v>58468.4</v>
      </c>
      <c r="N17" s="31"/>
      <c r="O17" s="61"/>
      <c r="P17" s="12"/>
    </row>
    <row r="18" spans="1:16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6">
        <f t="shared" si="5"/>
        <v>58268.4</v>
      </c>
      <c r="N18" s="19"/>
      <c r="O18" s="57"/>
      <c r="P18" s="12"/>
    </row>
    <row r="19" spans="1:16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6">
        <f t="shared" si="5"/>
        <v>200</v>
      </c>
      <c r="N19" s="19"/>
      <c r="O19" s="57"/>
      <c r="P19" s="12"/>
    </row>
    <row r="20" spans="1:16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M20" si="7">SUM(E21:E24)</f>
        <v>932516.5</v>
      </c>
      <c r="F20" s="31">
        <f t="shared" si="7"/>
        <v>14944.900000000023</v>
      </c>
      <c r="G20" s="31">
        <f t="shared" si="7"/>
        <v>947461.4</v>
      </c>
      <c r="H20" s="31"/>
      <c r="I20" s="31">
        <f t="shared" si="7"/>
        <v>947461.4</v>
      </c>
      <c r="J20" s="31">
        <f t="shared" si="7"/>
        <v>22920.5</v>
      </c>
      <c r="K20" s="31">
        <f t="shared" si="7"/>
        <v>970381.9</v>
      </c>
      <c r="L20" s="31"/>
      <c r="M20" s="31">
        <f t="shared" si="7"/>
        <v>970381.9</v>
      </c>
      <c r="N20" s="31">
        <f>N21+N22+N23+N24</f>
        <v>37865.400000000023</v>
      </c>
      <c r="O20" s="51"/>
      <c r="P20" s="12"/>
    </row>
    <row r="21" spans="1:16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6">
        <f t="shared" si="5"/>
        <v>215291.6</v>
      </c>
      <c r="N21" s="19">
        <f>J21</f>
        <v>-109.5</v>
      </c>
      <c r="O21" s="57"/>
      <c r="P21" s="12"/>
    </row>
    <row r="22" spans="1:16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6">
        <f t="shared" si="5"/>
        <v>186355.4</v>
      </c>
      <c r="N22" s="19">
        <f>F22</f>
        <v>12730</v>
      </c>
      <c r="O22" s="58"/>
      <c r="P22" s="12"/>
    </row>
    <row r="23" spans="1:16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6">
        <f t="shared" si="5"/>
        <v>559834.9</v>
      </c>
      <c r="N23" s="19">
        <f>F23+J23</f>
        <v>25244.900000000023</v>
      </c>
      <c r="O23" s="58"/>
      <c r="P23" s="12"/>
    </row>
    <row r="24" spans="1:16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6">
        <f t="shared" si="5"/>
        <v>8900</v>
      </c>
      <c r="N24" s="19"/>
      <c r="O24" s="57"/>
      <c r="P24" s="12"/>
    </row>
    <row r="25" spans="1:16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N25" si="8">SUM(D26:D35)</f>
        <v>1941400.1999999993</v>
      </c>
      <c r="E25" s="31">
        <f t="shared" si="8"/>
        <v>24787162.499999996</v>
      </c>
      <c r="F25" s="31">
        <f t="shared" si="8"/>
        <v>8721.2000000001863</v>
      </c>
      <c r="G25" s="31">
        <f t="shared" si="8"/>
        <v>24795883.699999996</v>
      </c>
      <c r="H25" s="31">
        <f t="shared" si="8"/>
        <v>382021.7</v>
      </c>
      <c r="I25" s="31">
        <f t="shared" si="8"/>
        <v>25177905.399999999</v>
      </c>
      <c r="J25" s="31">
        <f t="shared" si="8"/>
        <v>189306.80000000034</v>
      </c>
      <c r="K25" s="31">
        <f t="shared" si="8"/>
        <v>25367212.199999999</v>
      </c>
      <c r="L25" s="31">
        <f t="shared" si="8"/>
        <v>70688.5</v>
      </c>
      <c r="M25" s="31">
        <f t="shared" si="8"/>
        <v>25437900.699999999</v>
      </c>
      <c r="N25" s="31">
        <f t="shared" si="8"/>
        <v>2592138.3999999994</v>
      </c>
      <c r="O25" s="51"/>
      <c r="P25" s="12"/>
    </row>
    <row r="26" spans="1:16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6">
        <f t="shared" si="5"/>
        <v>630152.6</v>
      </c>
      <c r="N26" s="19">
        <f>D26+J26</f>
        <v>-13780.20000000007</v>
      </c>
      <c r="O26" s="58"/>
      <c r="P26" s="12"/>
    </row>
    <row r="27" spans="1:16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6">
        <f t="shared" si="5"/>
        <v>1500</v>
      </c>
      <c r="N27" s="19"/>
      <c r="O27" s="57"/>
      <c r="P27" s="12"/>
    </row>
    <row r="28" spans="1:16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6">
        <f t="shared" si="5"/>
        <v>3385527.7</v>
      </c>
      <c r="N28" s="19">
        <f>D28+F28+J28</f>
        <v>38712.700000000186</v>
      </c>
      <c r="O28" s="58"/>
      <c r="P28" s="12"/>
    </row>
    <row r="29" spans="1:16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6">
        <f t="shared" si="5"/>
        <v>278020.90000000002</v>
      </c>
      <c r="N29" s="19">
        <f t="shared" ref="N29" si="9">D29</f>
        <v>200000</v>
      </c>
      <c r="O29" s="58"/>
      <c r="P29" s="12"/>
    </row>
    <row r="30" spans="1:16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6">
        <f t="shared" si="5"/>
        <v>432765</v>
      </c>
      <c r="N30" s="19">
        <f>D30+H30+J30</f>
        <v>314676.3</v>
      </c>
      <c r="O30" s="57"/>
      <c r="P30" s="12"/>
    </row>
    <row r="31" spans="1:16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6">
        <f t="shared" si="5"/>
        <v>1359443.4</v>
      </c>
      <c r="N31" s="19">
        <f>D31+F31+H31+J31+L31</f>
        <v>-53799.600000000093</v>
      </c>
      <c r="O31" s="58"/>
      <c r="P31" s="12"/>
    </row>
    <row r="32" spans="1:16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6">
        <f t="shared" si="5"/>
        <v>16694014.6</v>
      </c>
      <c r="N32" s="19">
        <f>D32+H32</f>
        <v>1454496.5999999996</v>
      </c>
      <c r="O32" s="57"/>
      <c r="P32" s="12"/>
    </row>
    <row r="33" spans="1:16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6">
        <f t="shared" si="5"/>
        <v>80784.399999999994</v>
      </c>
      <c r="N33" s="19"/>
      <c r="P33" s="12"/>
    </row>
    <row r="34" spans="1:16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6">
        <f t="shared" si="5"/>
        <v>20000</v>
      </c>
      <c r="N34" s="19"/>
      <c r="O34" s="58"/>
      <c r="P34" s="12"/>
    </row>
    <row r="35" spans="1:16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6">
        <f t="shared" si="5"/>
        <v>2555692.1</v>
      </c>
      <c r="N35" s="19">
        <f>D35+H35+J35+L35</f>
        <v>651832.60000000009</v>
      </c>
      <c r="O35" s="69"/>
      <c r="P35" s="12"/>
    </row>
    <row r="36" spans="1:16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M36" si="10">SUM(E37:E40)</f>
        <v>7173989.0999999996</v>
      </c>
      <c r="F36" s="31">
        <f t="shared" si="10"/>
        <v>1855631.4000000004</v>
      </c>
      <c r="G36" s="31">
        <f t="shared" si="10"/>
        <v>9029620.5</v>
      </c>
      <c r="H36" s="31">
        <f t="shared" si="10"/>
        <v>433325.70000000036</v>
      </c>
      <c r="I36" s="31">
        <f t="shared" si="10"/>
        <v>9462946.1999999993</v>
      </c>
      <c r="J36" s="31">
        <f t="shared" si="10"/>
        <v>338697.39999999991</v>
      </c>
      <c r="K36" s="31">
        <f t="shared" si="10"/>
        <v>9801643.5999999996</v>
      </c>
      <c r="L36" s="31"/>
      <c r="M36" s="31">
        <f t="shared" si="10"/>
        <v>9801643.5999999996</v>
      </c>
      <c r="N36" s="31">
        <f>SUM(N37:N40)</f>
        <v>8917601.8000000026</v>
      </c>
      <c r="O36" s="70"/>
      <c r="P36" s="12"/>
    </row>
    <row r="37" spans="1:16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6">
        <f t="shared" si="5"/>
        <v>6908732.4000000004</v>
      </c>
      <c r="N37" s="19">
        <f>D37+F37+H37+J37</f>
        <v>6611562.8000000007</v>
      </c>
      <c r="O37" s="71"/>
      <c r="P37" s="12"/>
    </row>
    <row r="38" spans="1:16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6">
        <f t="shared" si="5"/>
        <v>1158038.3999999999</v>
      </c>
      <c r="N38" s="19">
        <f>D38+J38</f>
        <v>947017.39999999991</v>
      </c>
      <c r="O38" s="58"/>
      <c r="P38" s="12"/>
    </row>
    <row r="39" spans="1:16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6">
        <f t="shared" si="5"/>
        <v>1472478.7</v>
      </c>
      <c r="N39" s="19">
        <f>D39+J39</f>
        <v>1347431.3</v>
      </c>
      <c r="O39" s="58"/>
      <c r="P39" s="12"/>
    </row>
    <row r="40" spans="1:16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6">
        <f t="shared" si="5"/>
        <v>262394.09999999998</v>
      </c>
      <c r="N40" s="19">
        <f>D40+H40</f>
        <v>11590.299999999988</v>
      </c>
      <c r="O40" s="57"/>
      <c r="P40" s="12"/>
    </row>
    <row r="41" spans="1:16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N41" si="11">E42+E43+E44+E45</f>
        <v>565464.69999999995</v>
      </c>
      <c r="F41" s="31"/>
      <c r="G41" s="31">
        <f t="shared" si="11"/>
        <v>565464.69999999995</v>
      </c>
      <c r="H41" s="31"/>
      <c r="I41" s="31">
        <f t="shared" si="11"/>
        <v>565464.69999999995</v>
      </c>
      <c r="J41" s="31">
        <f t="shared" si="11"/>
        <v>-606.0000000000116</v>
      </c>
      <c r="K41" s="31">
        <f t="shared" si="11"/>
        <v>564858.69999999995</v>
      </c>
      <c r="L41" s="31"/>
      <c r="M41" s="31">
        <f t="shared" si="11"/>
        <v>564858.69999999995</v>
      </c>
      <c r="N41" s="31">
        <f t="shared" si="11"/>
        <v>455363.7</v>
      </c>
      <c r="O41" s="62"/>
      <c r="P41" s="12"/>
    </row>
    <row r="42" spans="1:16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6"/>
      <c r="N42" s="19"/>
      <c r="O42" s="63"/>
      <c r="P42" s="12"/>
    </row>
    <row r="43" spans="1:16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6">
        <f t="shared" si="5"/>
        <v>42065.7</v>
      </c>
      <c r="N43" s="19">
        <f>J43</f>
        <v>60.2</v>
      </c>
      <c r="O43" s="58"/>
      <c r="P43" s="12"/>
    </row>
    <row r="44" spans="1:16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6">
        <f t="shared" si="5"/>
        <v>100</v>
      </c>
      <c r="N44" s="19"/>
      <c r="O44" s="58"/>
      <c r="P44" s="12"/>
    </row>
    <row r="45" spans="1:16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6">
        <f t="shared" si="5"/>
        <v>522693</v>
      </c>
      <c r="N45" s="19">
        <f>D45+J45</f>
        <v>455303.5</v>
      </c>
      <c r="O45" s="58"/>
      <c r="P45" s="12"/>
    </row>
    <row r="46" spans="1:16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N46" si="12">SUM(D47:D53)</f>
        <v>348197.700000001</v>
      </c>
      <c r="E46" s="31">
        <f t="shared" si="12"/>
        <v>36309689.799999997</v>
      </c>
      <c r="F46" s="31">
        <f t="shared" si="12"/>
        <v>8935.1999999992549</v>
      </c>
      <c r="G46" s="31">
        <f t="shared" si="12"/>
        <v>36318625</v>
      </c>
      <c r="H46" s="31">
        <f t="shared" si="12"/>
        <v>266077.70000000228</v>
      </c>
      <c r="I46" s="31">
        <f t="shared" si="12"/>
        <v>36584702.700000003</v>
      </c>
      <c r="J46" s="31">
        <f t="shared" si="12"/>
        <v>1674083.6999999972</v>
      </c>
      <c r="K46" s="31">
        <f t="shared" si="12"/>
        <v>38258786.400000006</v>
      </c>
      <c r="L46" s="31"/>
      <c r="M46" s="31">
        <f>SUM(M47:M53)-0.1</f>
        <v>38258786.300000004</v>
      </c>
      <c r="N46" s="31">
        <f>SUM(N47:N53)-0.1</f>
        <v>2297294.1999999997</v>
      </c>
      <c r="O46" s="62"/>
      <c r="P46" s="12"/>
    </row>
    <row r="47" spans="1:16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6">
        <f t="shared" si="5"/>
        <v>6586314.9000000004</v>
      </c>
      <c r="N47" s="19">
        <f>F47+J47</f>
        <v>628051.70000000019</v>
      </c>
      <c r="O47" s="63"/>
      <c r="P47" s="12"/>
    </row>
    <row r="48" spans="1:16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6">
        <f t="shared" si="5"/>
        <v>25024466.899999999</v>
      </c>
      <c r="N48" s="19">
        <f>D48+F48+H48+J48</f>
        <v>1205966.6999999993</v>
      </c>
      <c r="O48" s="58"/>
      <c r="P48" s="12"/>
    </row>
    <row r="49" spans="1:16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6">
        <f t="shared" si="5"/>
        <v>1338251.8999999999</v>
      </c>
      <c r="N49" s="19">
        <f>D49+J49</f>
        <v>157330.5</v>
      </c>
      <c r="O49" s="58"/>
      <c r="P49" s="12"/>
    </row>
    <row r="50" spans="1:16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6">
        <f t="shared" si="5"/>
        <v>3631522.6</v>
      </c>
      <c r="N50" s="19">
        <f>D50+J50</f>
        <v>55737.700000000186</v>
      </c>
      <c r="O50" s="58"/>
      <c r="P50" s="12"/>
    </row>
    <row r="51" spans="1:16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6">
        <f t="shared" si="5"/>
        <v>245808.2</v>
      </c>
      <c r="N51" s="19">
        <f>D51+H51+J51</f>
        <v>-4801.0999999999767</v>
      </c>
      <c r="O51" s="58"/>
      <c r="P51" s="12"/>
    </row>
    <row r="52" spans="1:16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6">
        <f t="shared" si="5"/>
        <v>67116.2</v>
      </c>
      <c r="N52" s="19">
        <f>D52+J52</f>
        <v>-66472.400000000009</v>
      </c>
      <c r="O52" s="58"/>
      <c r="P52" s="12"/>
    </row>
    <row r="53" spans="1:16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6">
        <f t="shared" si="5"/>
        <v>1365305.7</v>
      </c>
      <c r="N53" s="19">
        <f>D53+J53</f>
        <v>321481.19999999995</v>
      </c>
      <c r="O53" s="58"/>
      <c r="P53" s="12"/>
    </row>
    <row r="54" spans="1:16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N54" si="13">SUM(D55:D56)</f>
        <v>764517.49999999977</v>
      </c>
      <c r="E54" s="31">
        <f t="shared" si="13"/>
        <v>2703836.6999999997</v>
      </c>
      <c r="F54" s="31">
        <f t="shared" si="13"/>
        <v>5000</v>
      </c>
      <c r="G54" s="31">
        <f t="shared" si="13"/>
        <v>2708836.6999999997</v>
      </c>
      <c r="H54" s="31">
        <f t="shared" si="13"/>
        <v>254512.20000000019</v>
      </c>
      <c r="I54" s="31">
        <f t="shared" si="13"/>
        <v>2963348.9</v>
      </c>
      <c r="J54" s="31">
        <f t="shared" si="13"/>
        <v>258509.89999999991</v>
      </c>
      <c r="K54" s="31">
        <f t="shared" si="13"/>
        <v>3221858.8</v>
      </c>
      <c r="L54" s="31"/>
      <c r="M54" s="31">
        <f t="shared" si="13"/>
        <v>3221858.8</v>
      </c>
      <c r="N54" s="31">
        <f t="shared" si="13"/>
        <v>1282539.5999999999</v>
      </c>
      <c r="O54" s="70"/>
      <c r="P54" s="12"/>
    </row>
    <row r="55" spans="1:16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6">
        <f t="shared" si="5"/>
        <v>3127146.9</v>
      </c>
      <c r="N55" s="19">
        <f>D55+F55+H55+J55</f>
        <v>1282539.5999999999</v>
      </c>
      <c r="O55" s="71"/>
      <c r="P55" s="12"/>
    </row>
    <row r="56" spans="1:16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6">
        <f t="shared" si="5"/>
        <v>94711.9</v>
      </c>
      <c r="N56" s="19"/>
      <c r="O56" s="58"/>
      <c r="P56" s="12"/>
    </row>
    <row r="57" spans="1:16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N57" si="14">SUM(D58:D64)</f>
        <v>1867321.6000000006</v>
      </c>
      <c r="E57" s="31">
        <f t="shared" si="14"/>
        <v>14794282.300000001</v>
      </c>
      <c r="F57" s="31">
        <f t="shared" si="14"/>
        <v>183845.49999999965</v>
      </c>
      <c r="G57" s="31">
        <f t="shared" si="14"/>
        <v>14978127.800000001</v>
      </c>
      <c r="H57" s="31">
        <f t="shared" si="14"/>
        <v>17069.599999999627</v>
      </c>
      <c r="I57" s="31">
        <f t="shared" si="14"/>
        <v>14995197.4</v>
      </c>
      <c r="J57" s="31">
        <f t="shared" si="14"/>
        <v>824797.99999999988</v>
      </c>
      <c r="K57" s="31">
        <f t="shared" si="14"/>
        <v>15819995.399999999</v>
      </c>
      <c r="L57" s="31">
        <f t="shared" si="14"/>
        <v>200000</v>
      </c>
      <c r="M57" s="31">
        <f t="shared" si="14"/>
        <v>16019995.399999999</v>
      </c>
      <c r="N57" s="31">
        <f t="shared" si="14"/>
        <v>3093034.6999999997</v>
      </c>
      <c r="O57" s="61"/>
      <c r="P57" s="12"/>
    </row>
    <row r="58" spans="1:16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6">
        <f t="shared" si="5"/>
        <v>10096986.1</v>
      </c>
      <c r="N58" s="19">
        <f>D58+F58+H58+J58+L58</f>
        <v>2163499.5</v>
      </c>
      <c r="P58" s="12"/>
    </row>
    <row r="59" spans="1:16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6">
        <f t="shared" si="5"/>
        <v>771425</v>
      </c>
      <c r="N59" s="19">
        <f>D59+F59+J59</f>
        <v>412603.1</v>
      </c>
      <c r="O59" s="58"/>
      <c r="P59" s="12"/>
    </row>
    <row r="60" spans="1:16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6">
        <f t="shared" si="5"/>
        <v>495286.6</v>
      </c>
      <c r="N60" s="19">
        <f>J60</f>
        <v>2703.6999999999534</v>
      </c>
      <c r="O60" s="71"/>
      <c r="P60" s="12"/>
    </row>
    <row r="61" spans="1:16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6">
        <f t="shared" si="5"/>
        <v>111427.6</v>
      </c>
      <c r="N61" s="19">
        <f>J61</f>
        <v>7697.3000000000029</v>
      </c>
      <c r="O61" s="58"/>
      <c r="P61" s="12"/>
    </row>
    <row r="62" spans="1:16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6">
        <f t="shared" si="5"/>
        <v>252036.8</v>
      </c>
      <c r="N62" s="19">
        <f>J62</f>
        <v>13459.699999999983</v>
      </c>
      <c r="O62" s="58"/>
      <c r="P62" s="12"/>
    </row>
    <row r="63" spans="1:16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6">
        <f t="shared" si="5"/>
        <v>8915.7000000000007</v>
      </c>
      <c r="N63" s="19">
        <f>J63</f>
        <v>1018.6000000000004</v>
      </c>
      <c r="O63" s="58"/>
      <c r="P63" s="12"/>
    </row>
    <row r="64" spans="1:16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6">
        <f t="shared" si="5"/>
        <v>4283917.5999999996</v>
      </c>
      <c r="N64" s="19">
        <f>D64+F64+J64</f>
        <v>492052.79999999981</v>
      </c>
      <c r="O64" s="58"/>
      <c r="P64" s="12"/>
    </row>
    <row r="65" spans="1:16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N65" si="15">SUM(D66:D70)</f>
        <v>-411392.79999999912</v>
      </c>
      <c r="E65" s="31">
        <f t="shared" si="15"/>
        <v>38901163</v>
      </c>
      <c r="F65" s="31">
        <f t="shared" si="15"/>
        <v>-0.1</v>
      </c>
      <c r="G65" s="31">
        <f t="shared" si="15"/>
        <v>38901162.899999999</v>
      </c>
      <c r="H65" s="31">
        <f t="shared" si="15"/>
        <v>52.800000000046566</v>
      </c>
      <c r="I65" s="31">
        <f t="shared" si="15"/>
        <v>38901215.700000003</v>
      </c>
      <c r="J65" s="31">
        <f t="shared" si="15"/>
        <v>1351966.5000000007</v>
      </c>
      <c r="K65" s="31">
        <f t="shared" si="15"/>
        <v>40253182.200000003</v>
      </c>
      <c r="L65" s="31"/>
      <c r="M65" s="31">
        <f>SUM(M66:M70)+0.2</f>
        <v>40253182.400000006</v>
      </c>
      <c r="N65" s="31">
        <f>SUM(N66:N70)+0.2</f>
        <v>940626.60000000161</v>
      </c>
      <c r="O65" s="70"/>
      <c r="P65" s="12"/>
    </row>
    <row r="66" spans="1:16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6">
        <f t="shared" si="5"/>
        <v>161704.79999999999</v>
      </c>
      <c r="N66" s="19"/>
      <c r="O66" s="71"/>
      <c r="P66" s="12"/>
    </row>
    <row r="67" spans="1:16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6">
        <f t="shared" si="5"/>
        <v>7277327</v>
      </c>
      <c r="N67" s="19">
        <f>F67+J67</f>
        <v>472900.59999999928</v>
      </c>
      <c r="O67" s="58"/>
      <c r="P67" s="12"/>
    </row>
    <row r="68" spans="1:16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6">
        <f t="shared" si="5"/>
        <v>20724066.600000001</v>
      </c>
      <c r="N68" s="19">
        <f>D68+J68</f>
        <v>100317.90000000224</v>
      </c>
      <c r="O68" s="58"/>
      <c r="P68" s="12"/>
    </row>
    <row r="69" spans="1:16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6">
        <f t="shared" si="5"/>
        <v>10505104</v>
      </c>
      <c r="N69" s="19">
        <f>D69+J69</f>
        <v>368667.5</v>
      </c>
      <c r="O69" s="58"/>
      <c r="P69" s="12"/>
    </row>
    <row r="70" spans="1:16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6">
        <f t="shared" si="5"/>
        <v>1584979.8</v>
      </c>
      <c r="N70" s="19">
        <f>D70+H70+J70</f>
        <v>-1259.5999999998603</v>
      </c>
      <c r="O70" s="58"/>
      <c r="P70" s="12"/>
    </row>
    <row r="71" spans="1:16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N71" si="16">SUM(D72:D75)</f>
        <v>42363.90000000014</v>
      </c>
      <c r="E71" s="31">
        <f t="shared" si="16"/>
        <v>1425379.6</v>
      </c>
      <c r="F71" s="31">
        <f t="shared" si="16"/>
        <v>24671.600000000006</v>
      </c>
      <c r="G71" s="31">
        <f t="shared" si="16"/>
        <v>1450051.2000000002</v>
      </c>
      <c r="H71" s="31">
        <f t="shared" si="16"/>
        <v>142925.1</v>
      </c>
      <c r="I71" s="31">
        <f t="shared" si="16"/>
        <v>1592976.3</v>
      </c>
      <c r="J71" s="31">
        <f t="shared" si="16"/>
        <v>26928.299999999883</v>
      </c>
      <c r="K71" s="31">
        <f t="shared" si="16"/>
        <v>1619904.6</v>
      </c>
      <c r="L71" s="31">
        <f t="shared" si="16"/>
        <v>356700.00000000006</v>
      </c>
      <c r="M71" s="31">
        <f t="shared" si="16"/>
        <v>1976604.6</v>
      </c>
      <c r="N71" s="31">
        <f t="shared" si="16"/>
        <v>593588.90000000014</v>
      </c>
      <c r="O71" s="70"/>
      <c r="P71" s="12"/>
    </row>
    <row r="72" spans="1:16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6">
        <f t="shared" si="5"/>
        <v>19269.3</v>
      </c>
      <c r="N72" s="19">
        <f>D72+J72</f>
        <v>-670833.79999999993</v>
      </c>
      <c r="O72" s="71"/>
      <c r="P72" s="12"/>
    </row>
    <row r="73" spans="1:16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17">C73+D73</f>
        <v>166312</v>
      </c>
      <c r="F73" s="54">
        <v>24671.600000000006</v>
      </c>
      <c r="G73" s="55">
        <f t="shared" ref="G73:G85" si="18">E73+F73</f>
        <v>190983.6</v>
      </c>
      <c r="H73" s="54">
        <v>142925.1</v>
      </c>
      <c r="I73" s="55">
        <f t="shared" ref="I73:I85" si="19">G73+H73</f>
        <v>333908.7</v>
      </c>
      <c r="J73" s="54">
        <v>24294.599999999977</v>
      </c>
      <c r="K73" s="55">
        <f t="shared" ref="K73:K85" si="20">I73+J73</f>
        <v>358203.3</v>
      </c>
      <c r="L73" s="54">
        <v>356700.00000000006</v>
      </c>
      <c r="M73" s="56">
        <f t="shared" ref="M73:M85" si="21">K73+L73</f>
        <v>714903.3</v>
      </c>
      <c r="N73" s="19">
        <f>D73+F73+H73+J73+L73</f>
        <v>584722.80000000005</v>
      </c>
      <c r="O73" s="58"/>
      <c r="P73" s="12"/>
    </row>
    <row r="74" spans="1:16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17"/>
        <v>1187035.8</v>
      </c>
      <c r="F74" s="54"/>
      <c r="G74" s="55">
        <f t="shared" si="18"/>
        <v>1187035.8</v>
      </c>
      <c r="H74" s="54"/>
      <c r="I74" s="55">
        <f t="shared" si="19"/>
        <v>1187035.8</v>
      </c>
      <c r="J74" s="54">
        <v>21842.699999999953</v>
      </c>
      <c r="K74" s="55">
        <f t="shared" si="20"/>
        <v>1208878.5</v>
      </c>
      <c r="L74" s="54"/>
      <c r="M74" s="56">
        <f t="shared" si="21"/>
        <v>1208878.5</v>
      </c>
      <c r="N74" s="19">
        <f>D74+J74</f>
        <v>679699.9</v>
      </c>
      <c r="O74" s="58"/>
      <c r="P74" s="12"/>
    </row>
    <row r="75" spans="1:16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17"/>
        <v>33553.5</v>
      </c>
      <c r="F75" s="54"/>
      <c r="G75" s="55">
        <f t="shared" si="18"/>
        <v>33553.5</v>
      </c>
      <c r="H75" s="54"/>
      <c r="I75" s="55">
        <f t="shared" si="19"/>
        <v>33553.5</v>
      </c>
      <c r="J75" s="54"/>
      <c r="K75" s="55">
        <f t="shared" si="20"/>
        <v>33553.5</v>
      </c>
      <c r="L75" s="54"/>
      <c r="M75" s="56">
        <f t="shared" si="21"/>
        <v>33553.5</v>
      </c>
      <c r="N75" s="19"/>
      <c r="O75" s="58"/>
      <c r="P75" s="12"/>
    </row>
    <row r="76" spans="1:16" s="13" customFormat="1" ht="21" customHeight="1" x14ac:dyDescent="0.2">
      <c r="A76" s="60" t="s">
        <v>212</v>
      </c>
      <c r="B76" s="30" t="s">
        <v>213</v>
      </c>
      <c r="C76" s="31">
        <f t="shared" ref="C76:M76" si="22">SUM(C77:C79)</f>
        <v>153123.90000000002</v>
      </c>
      <c r="D76" s="31"/>
      <c r="E76" s="31">
        <f t="shared" si="22"/>
        <v>153123.90000000002</v>
      </c>
      <c r="F76" s="31"/>
      <c r="G76" s="31">
        <f t="shared" si="22"/>
        <v>153123.90000000002</v>
      </c>
      <c r="H76" s="31"/>
      <c r="I76" s="31">
        <f t="shared" si="22"/>
        <v>153123.90000000002</v>
      </c>
      <c r="J76" s="31"/>
      <c r="K76" s="31">
        <f t="shared" si="22"/>
        <v>153123.90000000002</v>
      </c>
      <c r="L76" s="31"/>
      <c r="M76" s="31">
        <f t="shared" si="22"/>
        <v>153123.90000000002</v>
      </c>
      <c r="N76" s="31"/>
      <c r="O76" s="70"/>
      <c r="P76" s="12"/>
    </row>
    <row r="77" spans="1:16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17"/>
        <v>38733.300000000003</v>
      </c>
      <c r="F77" s="54"/>
      <c r="G77" s="55">
        <f t="shared" si="18"/>
        <v>38733.300000000003</v>
      </c>
      <c r="H77" s="54"/>
      <c r="I77" s="55">
        <f t="shared" si="19"/>
        <v>38733.300000000003</v>
      </c>
      <c r="J77" s="54"/>
      <c r="K77" s="55">
        <f t="shared" si="20"/>
        <v>38733.300000000003</v>
      </c>
      <c r="L77" s="54"/>
      <c r="M77" s="56">
        <f t="shared" si="21"/>
        <v>38733.300000000003</v>
      </c>
      <c r="N77" s="19"/>
      <c r="O77" s="71"/>
      <c r="P77" s="12"/>
    </row>
    <row r="78" spans="1:16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17"/>
        <v>19194.5</v>
      </c>
      <c r="F78" s="54"/>
      <c r="G78" s="55">
        <f t="shared" si="18"/>
        <v>19194.5</v>
      </c>
      <c r="H78" s="54"/>
      <c r="I78" s="55">
        <f t="shared" si="19"/>
        <v>19194.5</v>
      </c>
      <c r="J78" s="54"/>
      <c r="K78" s="55">
        <f t="shared" si="20"/>
        <v>19194.5</v>
      </c>
      <c r="L78" s="54"/>
      <c r="M78" s="56">
        <f t="shared" si="21"/>
        <v>19194.5</v>
      </c>
      <c r="N78" s="19"/>
      <c r="O78" s="58"/>
      <c r="P78" s="12"/>
    </row>
    <row r="79" spans="1:16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17"/>
        <v>95196.1</v>
      </c>
      <c r="F79" s="54"/>
      <c r="G79" s="55">
        <f t="shared" si="18"/>
        <v>95196.1</v>
      </c>
      <c r="H79" s="54"/>
      <c r="I79" s="55">
        <f t="shared" si="19"/>
        <v>95196.1</v>
      </c>
      <c r="J79" s="54"/>
      <c r="K79" s="55">
        <f t="shared" si="20"/>
        <v>95196.1</v>
      </c>
      <c r="L79" s="54"/>
      <c r="M79" s="56">
        <f t="shared" si="21"/>
        <v>95196.1</v>
      </c>
      <c r="N79" s="19"/>
      <c r="O79" s="58"/>
      <c r="P79" s="12"/>
    </row>
    <row r="80" spans="1:16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M80" si="23">SUM(E81)</f>
        <v>1486930.6</v>
      </c>
      <c r="F80" s="31"/>
      <c r="G80" s="31">
        <f t="shared" si="23"/>
        <v>1486930.6</v>
      </c>
      <c r="H80" s="31"/>
      <c r="I80" s="31">
        <f t="shared" si="23"/>
        <v>1486930.6</v>
      </c>
      <c r="J80" s="31"/>
      <c r="K80" s="31">
        <f t="shared" si="23"/>
        <v>1486930.6</v>
      </c>
      <c r="L80" s="31"/>
      <c r="M80" s="31">
        <f t="shared" si="23"/>
        <v>1486930.6</v>
      </c>
      <c r="N80" s="31"/>
      <c r="O80" s="57"/>
      <c r="P80" s="12"/>
    </row>
    <row r="81" spans="1:16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17"/>
        <v>1486930.6</v>
      </c>
      <c r="F81" s="54"/>
      <c r="G81" s="55">
        <f t="shared" si="18"/>
        <v>1486930.6</v>
      </c>
      <c r="H81" s="54"/>
      <c r="I81" s="55">
        <f t="shared" si="19"/>
        <v>1486930.6</v>
      </c>
      <c r="J81" s="54"/>
      <c r="K81" s="55">
        <f t="shared" si="20"/>
        <v>1486930.6</v>
      </c>
      <c r="L81" s="54"/>
      <c r="M81" s="56">
        <f t="shared" si="21"/>
        <v>1486930.6</v>
      </c>
      <c r="N81" s="19"/>
      <c r="O81" s="58"/>
      <c r="P81" s="12"/>
    </row>
    <row r="82" spans="1:16" s="13" customFormat="1" ht="27" customHeight="1" x14ac:dyDescent="0.2">
      <c r="A82" s="60" t="s">
        <v>224</v>
      </c>
      <c r="B82" s="30" t="s">
        <v>225</v>
      </c>
      <c r="C82" s="31">
        <f t="shared" ref="C82:N82" si="24">SUM(C83:C85)</f>
        <v>6136644.8000000007</v>
      </c>
      <c r="D82" s="31">
        <f t="shared" si="24"/>
        <v>615470.89999999991</v>
      </c>
      <c r="E82" s="31">
        <f t="shared" si="24"/>
        <v>6752115.7000000002</v>
      </c>
      <c r="F82" s="31"/>
      <c r="G82" s="31">
        <f t="shared" si="24"/>
        <v>6752115.7000000002</v>
      </c>
      <c r="H82" s="31">
        <f t="shared" si="24"/>
        <v>59405.899999999907</v>
      </c>
      <c r="I82" s="31">
        <f t="shared" si="24"/>
        <v>6811521.5999999996</v>
      </c>
      <c r="J82" s="31">
        <f t="shared" si="24"/>
        <v>559323.10000000009</v>
      </c>
      <c r="K82" s="31">
        <f t="shared" si="24"/>
        <v>7370844.7000000002</v>
      </c>
      <c r="L82" s="31">
        <f t="shared" si="24"/>
        <v>44000</v>
      </c>
      <c r="M82" s="31">
        <f t="shared" si="24"/>
        <v>7414844.7000000002</v>
      </c>
      <c r="N82" s="31">
        <f t="shared" si="24"/>
        <v>1278199.8999999999</v>
      </c>
      <c r="O82" s="70"/>
      <c r="P82" s="12"/>
    </row>
    <row r="83" spans="1:16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17"/>
        <v>4244707</v>
      </c>
      <c r="F83" s="54"/>
      <c r="G83" s="55">
        <f t="shared" si="18"/>
        <v>4244707</v>
      </c>
      <c r="H83" s="54"/>
      <c r="I83" s="55">
        <f t="shared" si="19"/>
        <v>4244707</v>
      </c>
      <c r="J83" s="54"/>
      <c r="K83" s="55">
        <f t="shared" si="20"/>
        <v>4244707</v>
      </c>
      <c r="L83" s="54"/>
      <c r="M83" s="56">
        <f t="shared" si="21"/>
        <v>4244707</v>
      </c>
      <c r="N83" s="19">
        <f>D83</f>
        <v>-17056.700000000186</v>
      </c>
      <c r="O83" s="71"/>
      <c r="P83" s="12"/>
    </row>
    <row r="84" spans="1:16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17"/>
        <v>260954.7</v>
      </c>
      <c r="F84" s="54"/>
      <c r="G84" s="55">
        <f t="shared" si="18"/>
        <v>260954.7</v>
      </c>
      <c r="H84" s="54"/>
      <c r="I84" s="55">
        <f t="shared" si="19"/>
        <v>260954.7</v>
      </c>
      <c r="J84" s="54"/>
      <c r="K84" s="55">
        <f t="shared" si="20"/>
        <v>260954.7</v>
      </c>
      <c r="L84" s="54"/>
      <c r="M84" s="56">
        <f t="shared" si="21"/>
        <v>260954.7</v>
      </c>
      <c r="N84" s="19">
        <f>D84</f>
        <v>54177.800000000017</v>
      </c>
      <c r="O84" s="58"/>
      <c r="P84" s="12"/>
    </row>
    <row r="85" spans="1:16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17"/>
        <v>2246454</v>
      </c>
      <c r="F85" s="54"/>
      <c r="G85" s="55">
        <f t="shared" si="18"/>
        <v>2246454</v>
      </c>
      <c r="H85" s="54">
        <v>59405.899999999907</v>
      </c>
      <c r="I85" s="55">
        <f t="shared" si="19"/>
        <v>2305859.9</v>
      </c>
      <c r="J85" s="54">
        <v>559323.10000000009</v>
      </c>
      <c r="K85" s="55">
        <f t="shared" si="20"/>
        <v>2865183</v>
      </c>
      <c r="L85" s="54">
        <v>44000</v>
      </c>
      <c r="M85" s="56">
        <f t="shared" si="21"/>
        <v>2909183</v>
      </c>
      <c r="N85" s="19">
        <f>D85+H85+J85+L85</f>
        <v>1241078.8</v>
      </c>
      <c r="O85" s="58"/>
      <c r="P85" s="12"/>
    </row>
    <row r="86" spans="1:16" s="13" customFormat="1" ht="15.75" customHeight="1" thickBot="1" x14ac:dyDescent="0.3">
      <c r="A86" s="89" t="s">
        <v>232</v>
      </c>
      <c r="B86" s="90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M86" si="25">SUM(E7+E17+E20+E25+E36+E41+E46+E54+E57+E65+E71+E76+E80+E82)</f>
        <v>147898977.89999998</v>
      </c>
      <c r="F86" s="38">
        <f t="shared" si="25"/>
        <v>2075304.9999999981</v>
      </c>
      <c r="G86" s="38">
        <f t="shared" si="25"/>
        <v>149974282.89999998</v>
      </c>
      <c r="H86" s="38">
        <f t="shared" si="25"/>
        <v>1462581.000000003</v>
      </c>
      <c r="I86" s="38">
        <f t="shared" si="25"/>
        <v>151436863.90000001</v>
      </c>
      <c r="J86" s="38">
        <f t="shared" si="25"/>
        <v>1846923.5999999982</v>
      </c>
      <c r="K86" s="38">
        <f t="shared" si="25"/>
        <v>153283787.49999997</v>
      </c>
      <c r="L86" s="38">
        <f t="shared" si="25"/>
        <v>600700</v>
      </c>
      <c r="M86" s="38">
        <f>SUM(M7+M17+M20+M25+M36+M41+M46+M54+M57+M65+M71+M76+M80+M82)+0.1</f>
        <v>153884487.69999999</v>
      </c>
      <c r="N86" s="38">
        <f>SUM(N7+N17+N20+N25+N36+N41+N46+N54+N57+N65+N71+N76+N80+N82)+0.1</f>
        <v>19573492.300000001</v>
      </c>
      <c r="O86" s="57"/>
      <c r="P86" s="12"/>
    </row>
    <row r="88" spans="1:16" x14ac:dyDescent="0.2">
      <c r="M88" s="33"/>
    </row>
    <row r="89" spans="1:16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33"/>
      <c r="N89" s="33"/>
      <c r="P89" s="33"/>
    </row>
    <row r="90" spans="1:16" x14ac:dyDescent="0.2">
      <c r="D90" s="65"/>
      <c r="E90" s="65"/>
      <c r="F90" s="65"/>
      <c r="G90" s="65"/>
      <c r="H90" s="65"/>
      <c r="I90" s="65"/>
      <c r="J90" s="65"/>
      <c r="K90" s="65"/>
      <c r="L90" s="65"/>
      <c r="M90" s="33"/>
      <c r="O90" s="66"/>
    </row>
    <row r="91" spans="1:16" x14ac:dyDescent="0.2">
      <c r="D91" s="65"/>
      <c r="E91" s="65"/>
      <c r="F91" s="65"/>
      <c r="G91" s="65"/>
      <c r="H91" s="65"/>
      <c r="I91" s="65"/>
      <c r="J91" s="65"/>
      <c r="K91" s="65"/>
      <c r="L91" s="65"/>
      <c r="M91" s="33"/>
    </row>
    <row r="92" spans="1:16" x14ac:dyDescent="0.2">
      <c r="M92" s="33"/>
    </row>
    <row r="93" spans="1:16" x14ac:dyDescent="0.2">
      <c r="M93" s="33"/>
      <c r="N93" s="33"/>
    </row>
    <row r="94" spans="1:16" x14ac:dyDescent="0.2">
      <c r="M94" s="33"/>
      <c r="N94" s="33"/>
    </row>
    <row r="95" spans="1:16" x14ac:dyDescent="0.2">
      <c r="D95" s="65"/>
      <c r="E95" s="65"/>
      <c r="F95" s="65"/>
      <c r="G95" s="65"/>
      <c r="H95" s="65"/>
      <c r="I95" s="65"/>
      <c r="J95" s="65"/>
      <c r="K95" s="65"/>
      <c r="L95" s="65"/>
      <c r="M95" s="33"/>
    </row>
    <row r="96" spans="1:16" x14ac:dyDescent="0.2">
      <c r="M96" s="33"/>
    </row>
  </sheetData>
  <mergeCells count="12">
    <mergeCell ref="A86:B86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J4:K4"/>
    <mergeCell ref="D3:L3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2023-03-31T13:30:56Z</cp:lastPrinted>
  <dcterms:created xsi:type="dcterms:W3CDTF">2021-01-28T12:39:41Z</dcterms:created>
  <dcterms:modified xsi:type="dcterms:W3CDTF">2023-03-31T13:30:58Z</dcterms:modified>
</cp:coreProperties>
</file>