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 фед.2" sheetId="1" state="visible" r:id="rId1"/>
  </sheets>
  <calcPr/>
</workbook>
</file>

<file path=xl/sharedStrings.xml><?xml version="1.0" encoding="utf-8"?>
<sst xmlns="http://schemas.openxmlformats.org/spreadsheetml/2006/main" count="49" uniqueCount="49">
  <si>
    <t xml:space="preserve">Приложение N 2 к письму министерства финансов области     от ________2010 года N 02/1-20/____</t>
  </si>
  <si>
    <t xml:space="preserve">Сведения об использовании министерством финансов Саратовской области бюджетных средств по состоянию на 1 января  2023 года</t>
  </si>
  <si>
    <t xml:space="preserve">(тыс. рублей)</t>
  </si>
  <si>
    <t xml:space="preserve">Наименование показателя</t>
  </si>
  <si>
    <t xml:space="preserve">Бюджетные назначения на 2022 год</t>
  </si>
  <si>
    <t xml:space="preserve">Кассовое исполнение
 по состоянию на 1 июля 2022 года</t>
  </si>
  <si>
    <t xml:space="preserve">% исполнения</t>
  </si>
  <si>
    <t>Доходы</t>
  </si>
  <si>
    <t xml:space="preserve">Налоговые и неналоговые доходы</t>
  </si>
  <si>
    <t xml:space="preserve">налоги на прибыль, доходы</t>
  </si>
  <si>
    <t xml:space="preserve">налоги  на товары (работы, услуги), реализуемые на территории   Российской Федерации</t>
  </si>
  <si>
    <t xml:space="preserve">налоги на совокупный доход</t>
  </si>
  <si>
    <t xml:space="preserve">налоги на имущество</t>
  </si>
  <si>
    <t xml:space="preserve">налоги, сборы и регулярные платежи за пользование природными ресурсами</t>
  </si>
  <si>
    <t xml:space="preserve">государственная пошлина</t>
  </si>
  <si>
    <t xml:space="preserve">задолженность и перерасчеты по отмененным налогам, сборам и иным обязательным платежам</t>
  </si>
  <si>
    <t xml:space="preserve">доходы от использования имущества, находящегося в государственной и муниципальной собственности</t>
  </si>
  <si>
    <t xml:space="preserve">платежи при пользовании природными ресурсами</t>
  </si>
  <si>
    <t xml:space="preserve">доходы от оказания платных услуг и компенсации затрат государства</t>
  </si>
  <si>
    <t xml:space="preserve">доходы от продажи материальных и нематериальных активов</t>
  </si>
  <si>
    <t xml:space="preserve">административные платежи и сборы</t>
  </si>
  <si>
    <t xml:space="preserve">штрафы, санкции, возмещение ущерба</t>
  </si>
  <si>
    <t xml:space="preserve">прочие неналоговые доходы</t>
  </si>
  <si>
    <t xml:space="preserve"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</si>
  <si>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</si>
  <si>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Безвозмездные поступления</t>
  </si>
  <si>
    <t xml:space="preserve">безвозмездные поступления от других бюджетов бюджетной системы Российской Федерации</t>
  </si>
  <si>
    <t xml:space="preserve">безвозмездные поступления от государственных (муниципальных) организаций</t>
  </si>
  <si>
    <t xml:space="preserve">          Всего:</t>
  </si>
  <si>
    <t>Расходы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</si>
  <si>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</si>
  <si>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Мобилизационная и вневойсковая подготовка</t>
  </si>
  <si>
    <t xml:space="preserve">Профессиональная подготовка, переподготовка и повышение квалификации</t>
  </si>
  <si>
    <t xml:space="preserve">Резервные фонды</t>
  </si>
  <si>
    <t xml:space="preserve">Другие общегосударственные вопросы</t>
  </si>
  <si>
    <t xml:space="preserve">Обслуживание государственного и муниципального долга</t>
  </si>
  <si>
    <t xml:space="preserve">Межбюджетные трансферты общего характера бюджетам субъектам Российской Федерации и муниципальных образований</t>
  </si>
  <si>
    <t xml:space="preserve">Результат исполнения бюджета (дефицит "--", профицит "+")</t>
  </si>
  <si>
    <t xml:space="preserve">Источники финансирования дефицита бюджетов</t>
  </si>
  <si>
    <t xml:space="preserve">Кредиты кредитных организаций в валюте  Российской Федерации</t>
  </si>
  <si>
    <t xml:space="preserve">Бюджетные кредиты от других бюджетов бюджетной  системы Российской Федерации</t>
  </si>
  <si>
    <t xml:space="preserve">Иные источники внутреннего финансирования  дефицитов бюджетов</t>
  </si>
  <si>
    <t xml:space="preserve">Изменение остатков по расчетам</t>
  </si>
  <si>
    <t xml:space="preserve">Общегосударственные вопросы</t>
  </si>
  <si>
    <t xml:space="preserve">Национальная оборона</t>
  </si>
  <si>
    <t>Образование</t>
  </si>
  <si>
    <t xml:space="preserve">Обслуживание государственного (муниципального) долга</t>
  </si>
  <si>
    <t xml:space="preserve">Межбюджетные трансферты общего характера бюджетам бюджетной системы Российской Федерации</t>
  </si>
  <si>
    <t xml:space="preserve">Социальная политика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</si>
</sst>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#,##0.0"/>
  </numFmts>
  <fonts count="25">
    <font>
      <name val="Arial Cyr"/>
      <color theme="1"/>
      <sz val="8.000000"/>
    </font>
    <font>
      <name val="Calibri"/>
      <color theme="1" tint="0"/>
      <sz val="11.000000"/>
      <scheme val="minor"/>
    </font>
    <font>
      <name val="Calibri"/>
      <color theme="0" tint="0"/>
      <sz val="11.000000"/>
      <scheme val="minor"/>
    </font>
    <font>
      <name val="Calibri"/>
      <color rgb="FF3F3F76"/>
      <sz val="11.000000"/>
      <scheme val="minor"/>
    </font>
    <font>
      <name val="Calibri"/>
      <b/>
      <color rgb="FF3F3F3F"/>
      <sz val="11.000000"/>
      <scheme val="minor"/>
    </font>
    <font>
      <name val="Calibri"/>
      <b/>
      <color rgb="FFFA7D00"/>
      <sz val="11.000000"/>
      <scheme val="minor"/>
    </font>
    <font>
      <name val="Arial Cyr"/>
      <color indexed="4"/>
      <sz val="8.000000"/>
      <u/>
    </font>
    <font>
      <name val="Arial Cyr"/>
      <sz val="10.000000"/>
    </font>
    <font>
      <name val="Calibri"/>
      <b/>
      <color theme="3" tint="0"/>
      <sz val="15.000000"/>
      <scheme val="minor"/>
    </font>
    <font>
      <name val="Calibri"/>
      <b/>
      <color theme="3" tint="0"/>
      <sz val="13.000000"/>
      <scheme val="minor"/>
    </font>
    <font>
      <name val="Calibri"/>
      <b/>
      <color theme="3" tint="0"/>
      <sz val="11.000000"/>
      <scheme val="minor"/>
    </font>
    <font>
      <name val="Calibri"/>
      <b/>
      <color theme="1" tint="0"/>
      <sz val="11.000000"/>
      <scheme val="minor"/>
    </font>
    <font>
      <name val="Calibri"/>
      <b/>
      <color theme="0" tint="0"/>
      <sz val="11.000000"/>
      <scheme val="minor"/>
    </font>
    <font>
      <name val="Cambria"/>
      <b/>
      <color theme="3" tint="0"/>
      <sz val="18.000000"/>
      <scheme val="major"/>
    </font>
    <font>
      <name val="Calibri"/>
      <color rgb="FF9C6500"/>
      <sz val="11.000000"/>
      <scheme val="minor"/>
    </font>
    <font>
      <name val="Arial Cyr"/>
      <color indexed="20"/>
      <sz val="8.000000"/>
      <u/>
    </font>
    <font>
      <name val="Calibri"/>
      <color rgb="FF9C0006"/>
      <sz val="11.000000"/>
      <scheme val="minor"/>
    </font>
    <font>
      <name val="Calibri"/>
      <i/>
      <color rgb="FF7F7F7F"/>
      <sz val="11.000000"/>
      <scheme val="minor"/>
    </font>
    <font>
      <name val="Calibri"/>
      <color rgb="FFFA7D00"/>
      <sz val="11.000000"/>
      <scheme val="minor"/>
    </font>
    <font>
      <name val="Calibri"/>
      <color indexed="2"/>
      <sz val="11.000000"/>
      <scheme val="minor"/>
    </font>
    <font>
      <name val="Calibri"/>
      <color rgb="FF006100"/>
      <sz val="11.000000"/>
      <scheme val="minor"/>
    </font>
    <font>
      <name val="Times New Roman"/>
      <sz val="8.000000"/>
    </font>
    <font>
      <name val="Times New Roman"/>
      <b/>
      <sz val="12.000000"/>
    </font>
    <font>
      <name val="Times New Roman"/>
      <sz val="12.000000"/>
    </font>
    <font>
      <name val="Times New Roman"/>
      <b/>
      <sz val="8.000000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6" fillId="0" borderId="0" numFmtId="0" applyNumberFormat="1" applyFont="1" applyFill="1" applyBorder="1">
      <alignment vertical="top"/>
    </xf>
    <xf fontId="7" fillId="0" borderId="0" numFmtId="160" applyNumberFormat="1" applyFont="1" applyFill="1" applyBorder="1"/>
    <xf fontId="7" fillId="0" borderId="0" numFmtId="161" applyNumberFormat="1" applyFont="1" applyFill="1" applyBorder="1"/>
    <xf fontId="8" fillId="0" borderId="3" numFmtId="0" applyNumberFormat="1" applyFont="1" applyFill="1" applyBorder="1"/>
    <xf fontId="9" fillId="0" borderId="4" numFmtId="0" applyNumberFormat="1" applyFont="1" applyFill="1" applyBorder="1"/>
    <xf fontId="10" fillId="0" borderId="5" numFmtId="0" applyNumberFormat="1" applyFont="1" applyFill="1" applyBorder="1"/>
    <xf fontId="10" fillId="0" borderId="0" numFmtId="0" applyNumberFormat="1" applyFont="1" applyFill="1" applyBorder="1"/>
    <xf fontId="11" fillId="0" borderId="6" numFmtId="0" applyNumberFormat="1" applyFont="1" applyFill="1" applyBorder="1"/>
    <xf fontId="12" fillId="28" borderId="7" numFmtId="0" applyNumberFormat="1" applyFont="1" applyFill="1" applyBorder="1"/>
    <xf fontId="13" fillId="0" borderId="0" numFmtId="0" applyNumberFormat="1" applyFont="1" applyFill="1" applyBorder="1"/>
    <xf fontId="14" fillId="29" borderId="0" numFmtId="0" applyNumberFormat="1" applyFont="1" applyFill="1" applyBorder="1"/>
    <xf fontId="15" fillId="0" borderId="0" numFmtId="0" applyNumberFormat="1" applyFont="1" applyFill="1" applyBorder="1">
      <alignment vertical="top"/>
    </xf>
    <xf fontId="16" fillId="30" borderId="0" numFmtId="0" applyNumberFormat="1" applyFont="1" applyFill="1" applyBorder="1"/>
    <xf fontId="17" fillId="0" borderId="0" numFmtId="0" applyNumberFormat="1" applyFont="1" applyFill="1" applyBorder="1"/>
    <xf fontId="0" fillId="31" borderId="8" numFmtId="0" applyNumberFormat="1" applyFont="1" applyFill="1" applyBorder="1"/>
    <xf fontId="7" fillId="0" borderId="0" numFmtId="9" applyNumberFormat="1" applyFont="1" applyFill="1" applyBorder="1"/>
    <xf fontId="18" fillId="0" borderId="9" numFmtId="0" applyNumberFormat="1" applyFont="1" applyFill="1" applyBorder="1"/>
    <xf fontId="19" fillId="0" borderId="0" numFmtId="0" applyNumberFormat="1" applyFont="1" applyFill="1" applyBorder="1"/>
    <xf fontId="7" fillId="0" borderId="0" numFmtId="162" applyNumberFormat="1" applyFont="1" applyFill="1" applyBorder="1"/>
    <xf fontId="7" fillId="0" borderId="0" numFmtId="163" applyNumberFormat="1" applyFont="1" applyFill="1" applyBorder="1"/>
    <xf fontId="20" fillId="32" borderId="0" numFmtId="0" applyNumberFormat="1" applyFont="1" applyFill="1" applyBorder="1"/>
  </cellStyleXfs>
  <cellXfs count="23">
    <xf fontId="0" fillId="0" borderId="0" numFmtId="0" xfId="0"/>
    <xf fontId="0" fillId="0" borderId="0" numFmtId="0" xfId="0"/>
    <xf fontId="0" fillId="0" borderId="0" numFmtId="0" xfId="0" applyAlignment="1">
      <alignment horizontal="left" vertical="distributed" wrapText="1"/>
    </xf>
    <xf fontId="21" fillId="0" borderId="0" numFmtId="0" xfId="0" applyFont="1"/>
    <xf fontId="22" fillId="0" borderId="0" numFmtId="0" xfId="0" applyFont="1" applyAlignment="1">
      <alignment horizontal="center" vertical="center" wrapText="1"/>
    </xf>
    <xf fontId="23" fillId="0" borderId="0" numFmtId="0" xfId="0" applyFont="1"/>
    <xf fontId="23" fillId="0" borderId="0" numFmtId="0" xfId="0" applyFont="1" applyAlignment="1">
      <alignment horizontal="right"/>
    </xf>
    <xf fontId="24" fillId="0" borderId="0" numFmtId="0" xfId="0" applyFont="1" applyAlignment="1">
      <alignment horizontal="center" vertical="center" wrapText="1"/>
    </xf>
    <xf fontId="22" fillId="0" borderId="10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vertical="justify" wrapText="1"/>
    </xf>
    <xf fontId="23" fillId="0" borderId="10" numFmtId="164" xfId="0" applyNumberFormat="1" applyFont="1" applyBorder="1"/>
    <xf fontId="23" fillId="0" borderId="10" numFmtId="0" xfId="0" applyFont="1" applyBorder="1" applyAlignment="1">
      <alignment horizontal="left" indent="3" vertical="justify" wrapText="1"/>
    </xf>
    <xf fontId="21" fillId="0" borderId="10" numFmtId="164" xfId="0" applyNumberFormat="1" applyFont="1" applyBorder="1"/>
    <xf fontId="21" fillId="0" borderId="11" numFmtId="164" xfId="0" applyNumberFormat="1" applyFont="1" applyBorder="1"/>
    <xf fontId="23" fillId="0" borderId="10" numFmtId="0" xfId="0" applyFont="1" applyBorder="1" applyAlignment="1">
      <alignment horizontal="left" indent="3" vertical="top" wrapText="1"/>
    </xf>
    <xf fontId="24" fillId="0" borderId="0" numFmtId="0" xfId="0" applyFont="1"/>
    <xf fontId="23" fillId="0" borderId="10" numFmtId="0" xfId="0" applyFont="1" applyBorder="1" applyAlignment="1">
      <alignment vertical="top" wrapText="1"/>
    </xf>
    <xf fontId="22" fillId="0" borderId="10" numFmtId="0" xfId="0" applyFont="1" applyBorder="1" applyAlignment="1">
      <alignment vertical="top" wrapText="1"/>
    </xf>
    <xf fontId="22" fillId="0" borderId="10" numFmtId="164" xfId="0" applyNumberFormat="1" applyFont="1" applyBorder="1"/>
    <xf fontId="21" fillId="0" borderId="0" numFmtId="164" xfId="0" applyNumberFormat="1" applyFont="1"/>
    <xf fontId="23" fillId="0" borderId="10" numFmtId="0" xfId="0" applyFont="1" applyBorder="1"/>
    <xf fontId="23" fillId="0" borderId="10" numFmtId="0" xfId="0" applyFont="1" applyBorder="1" applyAlignment="1">
      <alignment vertical="center" wrapText="1"/>
    </xf>
    <xf fontId="23" fillId="0" borderId="10" numFmtId="2" xfId="0" applyNumberFormat="1" applyFont="1" applyBorder="1"/>
  </cellXfs>
  <cellStyles count="49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" zoomScale="100" workbookViewId="0">
      <selection activeCell="D67" activeCellId="0" sqref="D67"/>
    </sheetView>
  </sheetViews>
  <sheetFormatPr baseColWidth="8" defaultRowHeight="11.25" customHeight="1"/>
  <cols>
    <col customWidth="1" min="1" max="1" style="1" width="63.164099999999998"/>
    <col customWidth="1" min="2" max="2" style="1" width="28"/>
    <col customWidth="1" min="3" max="3" style="1" width="20.332000000000001"/>
    <col customWidth="1" min="4" max="4" width="15.832000000000001"/>
    <col customWidth="1" hidden="1" min="6" max="6" width="15.332000000000001"/>
    <col customWidth="1" hidden="1" min="7" max="7" width="11.664099999999999"/>
  </cols>
  <sheetData>
    <row r="1" ht="12.75" hidden="1" customHeight="1">
      <c r="C1" s="2" t="s">
        <v>0</v>
      </c>
      <c r="D1" s="2"/>
    </row>
    <row r="2" ht="11.25" hidden="1" customHeight="1">
      <c r="C2" s="2"/>
      <c r="D2" s="2"/>
    </row>
    <row r="3" ht="18.75" hidden="1" customHeight="1">
      <c r="C3" s="2"/>
      <c r="D3" s="2"/>
    </row>
    <row r="4" ht="45.75" customHeight="1">
      <c r="A4" s="3"/>
      <c r="B4" s="3"/>
      <c r="C4" s="3"/>
      <c r="D4" s="3"/>
    </row>
    <row r="5" s="3" customFormat="1">
      <c r="A5" s="4" t="s">
        <v>1</v>
      </c>
      <c r="B5" s="4"/>
      <c r="C5" s="4"/>
      <c r="D5" s="4"/>
    </row>
    <row r="6" s="3" customFormat="1">
      <c r="A6" s="4"/>
      <c r="B6" s="4"/>
      <c r="C6" s="4"/>
      <c r="D6" s="4"/>
    </row>
    <row r="7" s="3" customFormat="1">
      <c r="A7" s="4"/>
      <c r="B7" s="4"/>
      <c r="C7" s="4"/>
      <c r="D7" s="4"/>
    </row>
    <row r="8" s="3" customFormat="1" ht="15">
      <c r="A8" s="5"/>
      <c r="B8" s="5"/>
      <c r="C8" s="5"/>
      <c r="D8" s="6" t="s">
        <v>2</v>
      </c>
    </row>
    <row r="9" s="7" customFormat="1" ht="90.75" customHeight="1">
      <c r="A9" s="8" t="s">
        <v>3</v>
      </c>
      <c r="B9" s="8" t="s">
        <v>4</v>
      </c>
      <c r="C9" s="8" t="s">
        <v>5</v>
      </c>
      <c r="D9" s="8" t="s">
        <v>6</v>
      </c>
    </row>
    <row r="10" s="7" customFormat="1" ht="12" customHeight="1">
      <c r="A10" s="8">
        <v>1</v>
      </c>
      <c r="B10" s="8">
        <v>2</v>
      </c>
      <c r="C10" s="8">
        <v>3</v>
      </c>
      <c r="D10" s="8">
        <v>4</v>
      </c>
    </row>
    <row r="11" s="7" customFormat="1" ht="12" hidden="1" customHeight="1">
      <c r="A11" s="8" t="s">
        <v>7</v>
      </c>
      <c r="B11" s="8"/>
      <c r="C11" s="8"/>
      <c r="D11" s="8"/>
    </row>
    <row r="12" s="3" customFormat="1" hidden="1">
      <c r="A12" s="9" t="s">
        <v>8</v>
      </c>
      <c r="B12" s="10">
        <f>SUM(B13:B28)</f>
        <v>15240085.139969999</v>
      </c>
      <c r="C12" s="10">
        <f>SUM(C13:C28)</f>
        <v>3257505.2092000004</v>
      </c>
      <c r="D12" s="10">
        <f t="shared" ref="D12:D58" si="0">C12/B12*100</f>
        <v>21.374586685586017</v>
      </c>
    </row>
    <row r="13" s="3" customFormat="1" hidden="1">
      <c r="A13" s="11" t="s">
        <v>9</v>
      </c>
      <c r="B13" s="10">
        <f t="shared" ref="B13:B28" si="1">F13/1000</f>
        <v>10460785.1</v>
      </c>
      <c r="C13" s="10">
        <f t="shared" ref="C13:C28" si="2">G13/1000</f>
        <v>2197326.5315999999</v>
      </c>
      <c r="D13" s="10">
        <f t="shared" si="0"/>
        <v>21.005369201208428</v>
      </c>
      <c r="F13" s="12">
        <f>10460785100</f>
        <v>10460785100</v>
      </c>
      <c r="G13" s="13">
        <f>2197326531.5999999</f>
        <v>2197326531.5999999</v>
      </c>
    </row>
    <row r="14" s="3" customFormat="1" hidden="1">
      <c r="A14" s="14" t="s">
        <v>10</v>
      </c>
      <c r="B14" s="10">
        <f t="shared" si="1"/>
        <v>3595697</v>
      </c>
      <c r="C14" s="10">
        <f t="shared" si="2"/>
        <v>863514.78238999995</v>
      </c>
      <c r="D14" s="10">
        <f t="shared" si="0"/>
        <v>24.015226599738522</v>
      </c>
      <c r="F14" s="12">
        <f>3451867000+143830000</f>
        <v>3595697000</v>
      </c>
      <c r="G14" s="13">
        <f>844262797.39999998+19251984.989999998</f>
        <v>863514782.38999999</v>
      </c>
    </row>
    <row r="15" s="3" customFormat="1" hidden="1">
      <c r="A15" s="14" t="s">
        <v>11</v>
      </c>
      <c r="B15" s="10">
        <f t="shared" si="1"/>
        <v>1069434</v>
      </c>
      <c r="C15" s="10">
        <f t="shared" si="2"/>
        <v>247444.29006999999</v>
      </c>
      <c r="D15" s="10">
        <f t="shared" si="0"/>
        <v>23.137873872534442</v>
      </c>
      <c r="F15" s="12">
        <f>1069434000</f>
        <v>1069434000</v>
      </c>
      <c r="G15" s="13">
        <f>247444290.06999999</f>
        <v>247444290.06999999</v>
      </c>
    </row>
    <row r="16" s="3" customFormat="1" hidden="1">
      <c r="A16" s="14" t="s">
        <v>12</v>
      </c>
      <c r="B16" s="10">
        <f t="shared" si="1"/>
        <v>0</v>
      </c>
      <c r="C16" s="10">
        <f t="shared" si="2"/>
        <v>0</v>
      </c>
      <c r="D16" s="10" t="e">
        <f t="shared" si="0"/>
        <v>#DIV/0!</v>
      </c>
      <c r="F16" s="12"/>
      <c r="G16" s="13"/>
    </row>
    <row r="17" s="3" customFormat="1" hidden="1">
      <c r="A17" s="14" t="s">
        <v>13</v>
      </c>
      <c r="B17" s="10">
        <f t="shared" si="1"/>
        <v>42486.599999999999</v>
      </c>
      <c r="C17" s="10">
        <f t="shared" si="2"/>
        <v>12872.57964</v>
      </c>
      <c r="D17" s="10">
        <f t="shared" si="0"/>
        <v>30.297975455790766</v>
      </c>
      <c r="F17" s="12">
        <f>42486600</f>
        <v>42486600</v>
      </c>
      <c r="G17" s="13">
        <f>12872579.640000001</f>
        <v>12872579.640000001</v>
      </c>
    </row>
    <row r="18" s="15" customFormat="1" hidden="1">
      <c r="A18" s="14" t="s">
        <v>14</v>
      </c>
      <c r="B18" s="10">
        <f t="shared" si="1"/>
        <v>258.5</v>
      </c>
      <c r="C18" s="10">
        <f t="shared" si="2"/>
        <v>116.90000000000001</v>
      </c>
      <c r="D18" s="10">
        <f t="shared" si="0"/>
        <v>45.222437137330758</v>
      </c>
      <c r="F18" s="12">
        <f>98000+160500</f>
        <v>258500</v>
      </c>
      <c r="G18" s="13">
        <f>64300+52600</f>
        <v>116900</v>
      </c>
    </row>
    <row r="19" s="3" customFormat="1" hidden="1">
      <c r="A19" s="14" t="s">
        <v>15</v>
      </c>
      <c r="B19" s="10">
        <f t="shared" si="1"/>
        <v>22804.900000000001</v>
      </c>
      <c r="C19" s="10">
        <f t="shared" si="2"/>
        <v>22681.692749999998</v>
      </c>
      <c r="D19" s="10">
        <f t="shared" si="0"/>
        <v>99.459733434481166</v>
      </c>
      <c r="F19" s="12">
        <f>22804900</f>
        <v>22804900</v>
      </c>
      <c r="G19" s="13">
        <f>22681692.75</f>
        <v>22681692.75</v>
      </c>
    </row>
    <row r="20" s="3" customFormat="1" hidden="1">
      <c r="A20" s="14" t="s">
        <v>16</v>
      </c>
      <c r="B20" s="10">
        <f t="shared" si="1"/>
        <v>101083.75606</v>
      </c>
      <c r="C20" s="10">
        <f t="shared" si="2"/>
        <v>18648.44613</v>
      </c>
      <c r="D20" s="10">
        <f t="shared" si="0"/>
        <v>18.448509292562196</v>
      </c>
      <c r="F20" s="12">
        <f>5258756.0599999996+14000+430000+95381000</f>
        <v>101083756.06</v>
      </c>
      <c r="G20" s="13">
        <f>2318.7600000000002+62976.529999999999+18583150.84</f>
        <v>18648446.129999999</v>
      </c>
    </row>
    <row r="21" s="3" customFormat="1" hidden="1">
      <c r="A21" s="14" t="s">
        <v>17</v>
      </c>
      <c r="B21" s="10">
        <f t="shared" si="1"/>
        <v>71225</v>
      </c>
      <c r="C21" s="10">
        <f t="shared" si="2"/>
        <v>15780.831109999999</v>
      </c>
      <c r="D21" s="10">
        <f t="shared" si="0"/>
        <v>22.156309034749032</v>
      </c>
      <c r="F21" s="12">
        <f>13226200+57998800</f>
        <v>71225000</v>
      </c>
      <c r="G21" s="13">
        <f>2996466.2599999998+12784364.85</f>
        <v>15780831.109999999</v>
      </c>
    </row>
    <row r="22" s="15" customFormat="1" hidden="1">
      <c r="A22" s="14" t="s">
        <v>18</v>
      </c>
      <c r="B22" s="10">
        <f t="shared" si="1"/>
        <v>-282.35088999999999</v>
      </c>
      <c r="C22" s="10">
        <f t="shared" si="2"/>
        <v>201.58440999999999</v>
      </c>
      <c r="D22" s="10">
        <f t="shared" si="0"/>
        <v>-71.394997196573385</v>
      </c>
      <c r="F22" s="12">
        <f>-282350.89000000001</f>
        <v>-282350.89000000001</v>
      </c>
      <c r="G22" s="13">
        <f>201584.41</f>
        <v>201584.41</v>
      </c>
    </row>
    <row r="23" s="3" customFormat="1" ht="17.25" hidden="1" customHeight="1">
      <c r="A23" s="14" t="s">
        <v>19</v>
      </c>
      <c r="B23" s="10">
        <f t="shared" si="1"/>
        <v>7390</v>
      </c>
      <c r="C23" s="10">
        <f t="shared" si="2"/>
        <v>4679.9321399999999</v>
      </c>
      <c r="D23" s="10">
        <f t="shared" si="0"/>
        <v>63.327904465493909</v>
      </c>
      <c r="F23" s="12">
        <f>7390000</f>
        <v>7390000</v>
      </c>
      <c r="G23" s="13">
        <f>4679932.1399999997</f>
        <v>4679932.1399999997</v>
      </c>
    </row>
    <row r="24" s="3" customFormat="1" hidden="1">
      <c r="A24" s="14" t="s">
        <v>20</v>
      </c>
      <c r="B24" s="10">
        <f t="shared" si="1"/>
        <v>0</v>
      </c>
      <c r="C24" s="10">
        <f t="shared" si="2"/>
        <v>0</v>
      </c>
      <c r="D24" s="10" t="e">
        <f t="shared" si="0"/>
        <v>#DIV/0!</v>
      </c>
      <c r="F24" s="12"/>
      <c r="G24" s="13"/>
    </row>
    <row r="25" s="3" customFormat="1" hidden="1">
      <c r="A25" s="14" t="s">
        <v>21</v>
      </c>
      <c r="B25" s="10">
        <f t="shared" si="1"/>
        <v>592.70000000000005</v>
      </c>
      <c r="C25" s="10">
        <f t="shared" si="2"/>
        <v>507.94099</v>
      </c>
      <c r="D25" s="10">
        <f t="shared" si="0"/>
        <v>85.69950902648894</v>
      </c>
      <c r="F25" s="12">
        <f>19300+94100+279300+200000</f>
        <v>592700</v>
      </c>
      <c r="G25" s="13">
        <f>19349.439999999999+97100+279391.54999999999+112100</f>
        <v>507940.98999999999</v>
      </c>
    </row>
    <row r="26" s="3" customFormat="1" hidden="1">
      <c r="A26" s="14" t="s">
        <v>22</v>
      </c>
      <c r="B26" s="10">
        <f t="shared" si="1"/>
        <v>0</v>
      </c>
      <c r="C26" s="10">
        <f t="shared" si="2"/>
        <v>5159.0473899999997</v>
      </c>
      <c r="D26" s="10"/>
      <c r="F26" s="12"/>
      <c r="G26" s="13">
        <f>5159047.3899999997</f>
        <v>5159047.3899999997</v>
      </c>
    </row>
    <row r="27" s="3" customFormat="1" ht="36" hidden="1" customHeight="1">
      <c r="A27" s="14" t="s">
        <v>23</v>
      </c>
      <c r="B27" s="10">
        <f t="shared" si="1"/>
        <v>15348.66899</v>
      </c>
      <c r="C27" s="10">
        <f t="shared" si="2"/>
        <v>15309.384769999999</v>
      </c>
      <c r="D27" s="10">
        <f t="shared" si="0"/>
        <v>99.744054549449231</v>
      </c>
      <c r="F27" s="12">
        <f>15348668.99</f>
        <v>15348668.99</v>
      </c>
      <c r="G27" s="13">
        <f>15309384.77</f>
        <v>15309384.77</v>
      </c>
    </row>
    <row r="28" s="3" customFormat="1" ht="27" hidden="1" customHeight="1">
      <c r="A28" s="14" t="s">
        <v>24</v>
      </c>
      <c r="B28" s="10">
        <f t="shared" si="1"/>
        <v>-146738.73418999999</v>
      </c>
      <c r="C28" s="10">
        <f t="shared" si="2"/>
        <v>-146738.73418999999</v>
      </c>
      <c r="D28" s="10">
        <f t="shared" si="0"/>
        <v>100</v>
      </c>
      <c r="F28" s="12">
        <f>-146738734.19</f>
        <v>-146738734.19</v>
      </c>
      <c r="G28" s="13">
        <f>-146738734.19</f>
        <v>-146738734.19</v>
      </c>
    </row>
    <row r="29" s="3" customFormat="1" hidden="1">
      <c r="A29" s="16" t="s">
        <v>25</v>
      </c>
      <c r="B29" s="10">
        <f>SUM(B30)</f>
        <v>6593892.5</v>
      </c>
      <c r="C29" s="10">
        <f>SUM(C30)</f>
        <v>2188657.15374</v>
      </c>
      <c r="D29" s="10">
        <f t="shared" si="0"/>
        <v>33.192187372481428</v>
      </c>
      <c r="F29" s="12">
        <f>SUM(F30:F31)</f>
        <v>6593892500</v>
      </c>
      <c r="G29" s="12">
        <f>SUM(G30:G31)</f>
        <v>2188657153.7399998</v>
      </c>
    </row>
    <row r="30" s="3" customFormat="1" hidden="1">
      <c r="A30" s="14" t="s">
        <v>26</v>
      </c>
      <c r="B30" s="10">
        <f>F30/1000</f>
        <v>6593892.5</v>
      </c>
      <c r="C30" s="10">
        <f>G30/1000</f>
        <v>2188657.15374</v>
      </c>
      <c r="D30" s="10">
        <f t="shared" si="0"/>
        <v>33.192187372481428</v>
      </c>
      <c r="F30" s="12">
        <v>6593892500</v>
      </c>
      <c r="G30" s="13">
        <v>2188657153.7399998</v>
      </c>
    </row>
    <row r="31" s="3" customFormat="1" hidden="1">
      <c r="A31" s="14" t="s">
        <v>27</v>
      </c>
      <c r="B31" s="10"/>
      <c r="C31" s="10"/>
      <c r="D31" s="10" t="e">
        <f t="shared" si="0"/>
        <v>#DIV/0!</v>
      </c>
      <c r="F31" s="3"/>
      <c r="G31" s="3"/>
    </row>
    <row r="32" s="3" customFormat="1" hidden="1">
      <c r="A32" s="17" t="s">
        <v>28</v>
      </c>
      <c r="B32" s="18">
        <f>B12+B29</f>
        <v>21833977.639969997</v>
      </c>
      <c r="C32" s="18">
        <f>C12+C29</f>
        <v>5446162.3629400004</v>
      </c>
      <c r="D32" s="18">
        <f t="shared" si="0"/>
        <v>24.943519008511196</v>
      </c>
      <c r="F32" s="3"/>
      <c r="G32" s="3"/>
    </row>
    <row r="33" s="3" customFormat="1" hidden="1">
      <c r="A33" s="8" t="s">
        <v>29</v>
      </c>
      <c r="B33" s="8"/>
      <c r="C33" s="8"/>
      <c r="D33" s="8"/>
      <c r="F33" s="3"/>
      <c r="G33" s="3"/>
    </row>
    <row r="34" s="3" customFormat="1" hidden="1">
      <c r="A34" s="16" t="s">
        <v>30</v>
      </c>
      <c r="B34" s="10">
        <v>129595.10000000001</v>
      </c>
      <c r="C34" s="10">
        <v>49554.300000000003</v>
      </c>
      <c r="D34" s="10">
        <f t="shared" si="0"/>
        <v>38.237788311440788</v>
      </c>
      <c r="F34" s="3">
        <f>74107600+8600000+24300000</f>
        <v>107007600</v>
      </c>
      <c r="G34" s="3">
        <f>13542549.65+1728531.4199999999+360000</f>
        <v>15631081.07</v>
      </c>
    </row>
    <row r="35" s="3" customFormat="1" hidden="1">
      <c r="A35" s="16" t="s">
        <v>31</v>
      </c>
      <c r="B35" s="10">
        <v>38012</v>
      </c>
      <c r="C35" s="10">
        <v>15763.299999999999</v>
      </c>
      <c r="D35" s="10">
        <f t="shared" si="0"/>
        <v>41.469272861201723</v>
      </c>
    </row>
    <row r="36" s="3" customFormat="1" hidden="1">
      <c r="A36" s="16" t="s">
        <v>32</v>
      </c>
      <c r="B36" s="10">
        <v>280.60000000000002</v>
      </c>
      <c r="C36" s="10">
        <v>12</v>
      </c>
      <c r="D36" s="10">
        <f t="shared" si="0"/>
        <v>4.2765502494654308</v>
      </c>
    </row>
    <row r="37" s="3" customFormat="1" ht="12" hidden="1" customHeight="1">
      <c r="A37" s="16" t="s">
        <v>33</v>
      </c>
      <c r="B37" s="10">
        <v>39180</v>
      </c>
      <c r="C37" s="10"/>
      <c r="D37" s="10">
        <f t="shared" si="0"/>
        <v>0</v>
      </c>
      <c r="F37" s="12">
        <v>67065226.93</v>
      </c>
      <c r="G37" s="13"/>
    </row>
    <row r="38" s="3" customFormat="1" hidden="1">
      <c r="A38" s="16" t="s">
        <v>34</v>
      </c>
      <c r="B38" s="10">
        <v>150000</v>
      </c>
      <c r="C38" s="10">
        <v>109840.5</v>
      </c>
      <c r="D38" s="10">
        <f t="shared" si="0"/>
        <v>73.227000000000004</v>
      </c>
      <c r="F38" s="12">
        <v>66613800</v>
      </c>
      <c r="G38" s="13">
        <v>49194198.700000003</v>
      </c>
    </row>
    <row r="39" s="3" customFormat="1" hidden="1">
      <c r="A39" s="16" t="s">
        <v>35</v>
      </c>
      <c r="B39" s="10">
        <v>2851552.7000000002</v>
      </c>
      <c r="C39" s="10">
        <v>1307110.1000000001</v>
      </c>
      <c r="D39" s="10">
        <f t="shared" si="0"/>
        <v>45.838539122913637</v>
      </c>
      <c r="F39" s="12">
        <v>1913446000</v>
      </c>
      <c r="G39" s="13">
        <v>624061263.82000005</v>
      </c>
    </row>
    <row r="40" s="3" customFormat="1" ht="25.5" hidden="1" customHeight="1">
      <c r="A40" s="16" t="s">
        <v>36</v>
      </c>
      <c r="B40" s="10">
        <v>2685384.8999999999</v>
      </c>
      <c r="C40" s="10">
        <v>1438740.8999999999</v>
      </c>
      <c r="D40" s="10">
        <f t="shared" si="0"/>
        <v>53.576710735209687</v>
      </c>
      <c r="F40" s="12"/>
      <c r="G40" s="13"/>
    </row>
    <row r="41" s="3" customFormat="1" hidden="1">
      <c r="A41" s="17" t="s">
        <v>28</v>
      </c>
      <c r="B41" s="18">
        <f>SUM(B34:B40)</f>
        <v>5894005.3000000007</v>
      </c>
      <c r="C41" s="18">
        <f>SUM(C34:C40)</f>
        <v>2921021.1000000001</v>
      </c>
      <c r="D41" s="10">
        <f t="shared" si="0"/>
        <v>49.559186857195392</v>
      </c>
      <c r="F41" s="3"/>
      <c r="G41" s="3"/>
    </row>
    <row r="42" s="3" customFormat="1" hidden="1">
      <c r="A42" s="17" t="s">
        <v>37</v>
      </c>
      <c r="B42" s="18">
        <f>B32-B41</f>
        <v>15939972.339969996</v>
      </c>
      <c r="C42" s="18">
        <f>C32-C41</f>
        <v>2525141.2629400003</v>
      </c>
      <c r="D42" s="18"/>
      <c r="F42" s="19"/>
      <c r="G42" s="19"/>
    </row>
    <row r="43" s="3" customFormat="1" ht="10.15" hidden="1" customHeight="1">
      <c r="A43" s="8" t="s">
        <v>38</v>
      </c>
      <c r="B43" s="8"/>
      <c r="C43" s="8"/>
      <c r="D43" s="8"/>
    </row>
    <row r="44" s="3" customFormat="1" hidden="1">
      <c r="A44" s="16" t="s">
        <v>39</v>
      </c>
      <c r="B44" s="10">
        <f t="shared" ref="B44:C47" si="3">F44/1000</f>
        <v>5068818.2999999998</v>
      </c>
      <c r="C44" s="10">
        <f t="shared" si="3"/>
        <v>4033100</v>
      </c>
      <c r="D44" s="10"/>
      <c r="F44" s="12">
        <v>5068818300</v>
      </c>
      <c r="G44" s="13">
        <v>4033100000</v>
      </c>
    </row>
    <row r="45" s="3" customFormat="1" ht="25.5" hidden="1" customHeight="1">
      <c r="A45" s="16" t="s">
        <v>40</v>
      </c>
      <c r="B45" s="10">
        <f t="shared" si="3"/>
        <v>-62444.578930000003</v>
      </c>
      <c r="C45" s="10">
        <f t="shared" si="3"/>
        <v>-14659.05624</v>
      </c>
      <c r="D45" s="10"/>
      <c r="F45" s="12">
        <v>-62444578.93</v>
      </c>
      <c r="G45" s="13">
        <v>-14659056.24</v>
      </c>
    </row>
    <row r="46" s="3" customFormat="1" ht="15.75" hidden="1" customHeight="1">
      <c r="A46" s="16" t="s">
        <v>41</v>
      </c>
      <c r="B46" s="10">
        <f t="shared" si="3"/>
        <v>-298477.72499999998</v>
      </c>
      <c r="C46" s="10">
        <f t="shared" si="3"/>
        <v>-7990.0739999999996</v>
      </c>
      <c r="D46" s="10"/>
      <c r="F46" s="12">
        <v>-298477725</v>
      </c>
      <c r="G46" s="13">
        <v>-7990074</v>
      </c>
    </row>
    <row r="47" s="3" customFormat="1" ht="15.75" hidden="1" customHeight="1">
      <c r="A47" s="16" t="s">
        <v>42</v>
      </c>
      <c r="B47" s="10">
        <f t="shared" si="3"/>
        <v>0</v>
      </c>
      <c r="C47" s="10">
        <f t="shared" si="3"/>
        <v>-7522796.4141099993</v>
      </c>
      <c r="D47" s="10"/>
      <c r="F47" s="12"/>
      <c r="G47" s="13">
        <v>-7522796414.1099997</v>
      </c>
    </row>
    <row r="48" s="3" customFormat="1" hidden="1">
      <c r="A48" s="17" t="s">
        <v>28</v>
      </c>
      <c r="B48" s="18">
        <f>SUM(B44:B47)</f>
        <v>4707895.9960700003</v>
      </c>
      <c r="C48" s="18">
        <f>SUM(C44:C47)</f>
        <v>-3512345.5443499992</v>
      </c>
      <c r="D48" s="18"/>
    </row>
    <row r="49" s="3" customFormat="1" hidden="1">
      <c r="A49" s="20"/>
      <c r="B49" s="20"/>
      <c r="C49" s="20"/>
      <c r="D49" s="20"/>
    </row>
    <row r="50" s="3" customFormat="1" hidden="1">
      <c r="A50" s="20"/>
      <c r="B50" s="20"/>
      <c r="C50" s="20"/>
      <c r="D50" s="20"/>
    </row>
    <row r="51" s="3" customFormat="1" hidden="1">
      <c r="A51" s="20"/>
      <c r="B51" s="20"/>
      <c r="C51" s="20"/>
      <c r="D51" s="20"/>
    </row>
    <row r="52" s="3" customFormat="1">
      <c r="A52" s="8" t="s">
        <v>29</v>
      </c>
      <c r="B52" s="8"/>
      <c r="C52" s="8"/>
      <c r="D52" s="8"/>
    </row>
    <row r="53" s="3" customFormat="1" ht="37.5" customHeight="1">
      <c r="A53" s="21" t="s">
        <v>43</v>
      </c>
      <c r="B53" s="10">
        <v>662773.30000000005</v>
      </c>
      <c r="C53" s="10">
        <v>383414.40000000002</v>
      </c>
      <c r="D53" s="10">
        <f t="shared" si="0"/>
        <v>57.850006932989004</v>
      </c>
    </row>
    <row r="54" s="3" customFormat="1" ht="19.5" customHeight="1">
      <c r="A54" s="21" t="s">
        <v>44</v>
      </c>
      <c r="B54" s="10">
        <v>54465.099999999999</v>
      </c>
      <c r="C54" s="10">
        <v>54280.699999999997</v>
      </c>
      <c r="D54" s="10">
        <f t="shared" si="0"/>
        <v>99.66143457002741</v>
      </c>
    </row>
    <row r="55" s="3" customFormat="1" ht="15">
      <c r="A55" s="21" t="s">
        <v>45</v>
      </c>
      <c r="B55" s="10">
        <v>92.700000000000003</v>
      </c>
      <c r="C55" s="10">
        <v>92.099999999999994</v>
      </c>
      <c r="D55" s="10">
        <f t="shared" si="0"/>
        <v>99.352750809061476</v>
      </c>
    </row>
    <row r="56" s="3" customFormat="1" ht="30">
      <c r="A56" s="21" t="s">
        <v>46</v>
      </c>
      <c r="B56" s="10">
        <v>880277.19999999995</v>
      </c>
      <c r="C56" s="10">
        <v>880277.19999999995</v>
      </c>
      <c r="D56" s="10">
        <f t="shared" si="0"/>
        <v>100</v>
      </c>
    </row>
    <row r="57" s="3" customFormat="1" ht="45">
      <c r="A57" s="21" t="s">
        <v>47</v>
      </c>
      <c r="B57" s="10">
        <v>6888985.7999999998</v>
      </c>
      <c r="C57" s="10">
        <v>6851609.2000000002</v>
      </c>
      <c r="D57" s="10">
        <f t="shared" si="0"/>
        <v>99.457444084149515</v>
      </c>
    </row>
    <row r="58" s="3" customFormat="1" ht="15">
      <c r="A58" s="21" t="s">
        <v>48</v>
      </c>
      <c r="B58" s="10">
        <v>1.1000000000000001</v>
      </c>
      <c r="C58" s="22">
        <v>1</v>
      </c>
      <c r="D58" s="10">
        <f t="shared" si="0"/>
        <v>90.909090909090907</v>
      </c>
    </row>
    <row r="59" s="3" customFormat="1" ht="15">
      <c r="A59" s="17" t="s">
        <v>28</v>
      </c>
      <c r="B59" s="18">
        <f>SUM(B53:B58)</f>
        <v>8486595.1999999993</v>
      </c>
      <c r="C59" s="18">
        <f>SUM(C53:C58)</f>
        <v>8169674.5999999996</v>
      </c>
      <c r="D59" s="18"/>
    </row>
  </sheetData>
  <mergeCells count="6">
    <mergeCell ref="C1:D3"/>
    <mergeCell ref="A5:D7"/>
    <mergeCell ref="A11:D11"/>
    <mergeCell ref="A33:D33"/>
    <mergeCell ref="A43:D43"/>
    <mergeCell ref="A52:D52"/>
  </mergeCells>
  <printOptions headings="0" gridLines="0"/>
  <pageMargins left="0.59055100000000005" right="0.59055100000000005" top="0.39370099999999991" bottom="0.9842519999999999" header="0" footer="0"/>
  <pageSetup paperSize="9" scale="86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Р7-Офис/7.2.1.14</Application>
  <Company>Министерство финансов Саратовской области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revision>2</cp:revision>
  <dcterms:created xsi:type="dcterms:W3CDTF">2010-04-26T06:03:00Z</dcterms:created>
  <dcterms:modified xsi:type="dcterms:W3CDTF">2023-02-03T06:53:47Z</dcterms:modified>
  <cp:version>917504</cp:version>
</cp:coreProperties>
</file>