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'!$A$1:$X$43</definedName>
    <definedName name="_xlnm.Print_Area" localSheetId="1">РАСХОДЫ!$A$1:$X$86</definedName>
  </definedNames>
  <calcPr calcId="145621"/>
</workbook>
</file>

<file path=xl/calcChain.xml><?xml version="1.0" encoding="utf-8"?>
<calcChain xmlns="http://schemas.openxmlformats.org/spreadsheetml/2006/main">
  <c r="X85" i="2" l="1"/>
  <c r="X84" i="2"/>
  <c r="X81" i="2"/>
  <c r="X79" i="2"/>
  <c r="X78" i="2"/>
  <c r="X77" i="2"/>
  <c r="X75" i="2"/>
  <c r="X74" i="2"/>
  <c r="X73" i="2"/>
  <c r="X72" i="2"/>
  <c r="X70" i="2"/>
  <c r="X69" i="2"/>
  <c r="X68" i="2"/>
  <c r="X67" i="2"/>
  <c r="U67" i="2"/>
  <c r="X64" i="2"/>
  <c r="X59" i="2"/>
  <c r="X58" i="2"/>
  <c r="X56" i="2"/>
  <c r="X55" i="2"/>
  <c r="X53" i="2"/>
  <c r="X52" i="2"/>
  <c r="X51" i="2"/>
  <c r="X50" i="2"/>
  <c r="X49" i="2"/>
  <c r="X48" i="2"/>
  <c r="X47" i="2"/>
  <c r="X45" i="2"/>
  <c r="X39" i="2"/>
  <c r="X37" i="2"/>
  <c r="X33" i="2"/>
  <c r="X30" i="2"/>
  <c r="X31" i="2"/>
  <c r="X28" i="2"/>
  <c r="X26" i="2"/>
  <c r="X23" i="2"/>
  <c r="X16" i="2"/>
  <c r="X14" i="2"/>
  <c r="X11" i="2"/>
  <c r="U82" i="2"/>
  <c r="V82" i="2"/>
  <c r="U80" i="2"/>
  <c r="V80" i="2"/>
  <c r="U76" i="2"/>
  <c r="V76" i="2"/>
  <c r="U71" i="2"/>
  <c r="V71" i="2"/>
  <c r="V65" i="2"/>
  <c r="U57" i="2"/>
  <c r="U54" i="2"/>
  <c r="V54" i="2"/>
  <c r="U46" i="2"/>
  <c r="V46" i="2"/>
  <c r="U41" i="2"/>
  <c r="V41" i="2"/>
  <c r="W41" i="2"/>
  <c r="U36" i="2"/>
  <c r="V36" i="2"/>
  <c r="U25" i="2"/>
  <c r="V25" i="2"/>
  <c r="U20" i="2"/>
  <c r="V20" i="2"/>
  <c r="T17" i="2"/>
  <c r="U17" i="2"/>
  <c r="W17" i="2"/>
  <c r="T7" i="2"/>
  <c r="U7" i="2"/>
  <c r="V7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0" i="2" s="1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8" i="2"/>
  <c r="W69" i="2"/>
  <c r="W70" i="2"/>
  <c r="W72" i="2"/>
  <c r="W73" i="2"/>
  <c r="W74" i="2"/>
  <c r="W75" i="2"/>
  <c r="W77" i="2"/>
  <c r="W78" i="2"/>
  <c r="W79" i="2"/>
  <c r="W81" i="2"/>
  <c r="W80" i="2" s="1"/>
  <c r="W83" i="2"/>
  <c r="W84" i="2"/>
  <c r="W85" i="2"/>
  <c r="W8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X42" i="1"/>
  <c r="X41" i="1"/>
  <c r="W41" i="1"/>
  <c r="X36" i="1"/>
  <c r="X37" i="1"/>
  <c r="X35" i="1"/>
  <c r="V33" i="1"/>
  <c r="V32" i="1" s="1"/>
  <c r="X29" i="1"/>
  <c r="X27" i="1"/>
  <c r="X25" i="1"/>
  <c r="X9" i="1"/>
  <c r="V8" i="1"/>
  <c r="W35" i="1"/>
  <c r="W36" i="1"/>
  <c r="W37" i="1"/>
  <c r="W39" i="1"/>
  <c r="W40" i="1"/>
  <c r="W42" i="1"/>
  <c r="W34" i="1"/>
  <c r="W24" i="1"/>
  <c r="W25" i="1"/>
  <c r="W26" i="1"/>
  <c r="W27" i="1"/>
  <c r="W29" i="1"/>
  <c r="W30" i="1"/>
  <c r="W31" i="1"/>
  <c r="W23" i="1"/>
  <c r="W22" i="1"/>
  <c r="W21" i="1"/>
  <c r="W19" i="1"/>
  <c r="W17" i="1"/>
  <c r="W15" i="1"/>
  <c r="W14" i="1"/>
  <c r="W12" i="1"/>
  <c r="W10" i="1"/>
  <c r="U19" i="1"/>
  <c r="U16" i="1"/>
  <c r="U7" i="1"/>
  <c r="U35" i="1"/>
  <c r="U36" i="1"/>
  <c r="U37" i="1"/>
  <c r="U33" i="1" s="1"/>
  <c r="U32" i="1" s="1"/>
  <c r="U39" i="1"/>
  <c r="U40" i="1"/>
  <c r="U41" i="1"/>
  <c r="U42" i="1"/>
  <c r="U34" i="1"/>
  <c r="U24" i="1"/>
  <c r="U25" i="1"/>
  <c r="U26" i="1"/>
  <c r="U27" i="1"/>
  <c r="U29" i="1"/>
  <c r="U30" i="1"/>
  <c r="U31" i="1"/>
  <c r="U23" i="1"/>
  <c r="U22" i="1"/>
  <c r="U21" i="1"/>
  <c r="U20" i="1"/>
  <c r="U17" i="1"/>
  <c r="U15" i="1"/>
  <c r="U14" i="1"/>
  <c r="U13" i="1"/>
  <c r="U12" i="1"/>
  <c r="U11" i="1"/>
  <c r="U10" i="1"/>
  <c r="U9" i="1"/>
  <c r="U8" i="1" s="1"/>
  <c r="V7" i="1"/>
  <c r="W82" i="2" l="1"/>
  <c r="W76" i="2"/>
  <c r="W71" i="2"/>
  <c r="W57" i="2"/>
  <c r="V57" i="2"/>
  <c r="W54" i="2"/>
  <c r="W46" i="2"/>
  <c r="W36" i="2"/>
  <c r="W25" i="2"/>
  <c r="V86" i="2"/>
  <c r="W7" i="2"/>
  <c r="V43" i="1"/>
  <c r="U43" i="1"/>
  <c r="X60" i="2"/>
  <c r="X43" i="2"/>
  <c r="X29" i="2"/>
  <c r="X25" i="2"/>
  <c r="X35" i="2"/>
  <c r="X32" i="2"/>
  <c r="X27" i="2"/>
  <c r="X17" i="2"/>
  <c r="X18" i="2"/>
  <c r="S46" i="2"/>
  <c r="T46" i="2"/>
  <c r="S54" i="2"/>
  <c r="T54" i="2"/>
  <c r="S57" i="2"/>
  <c r="T57" i="2"/>
  <c r="S65" i="2"/>
  <c r="S71" i="2"/>
  <c r="T71" i="2"/>
  <c r="S76" i="2"/>
  <c r="S80" i="2"/>
  <c r="S82" i="2"/>
  <c r="T82" i="2"/>
  <c r="S41" i="2"/>
  <c r="T41" i="2"/>
  <c r="S36" i="2"/>
  <c r="S25" i="2"/>
  <c r="T25" i="2"/>
  <c r="S20" i="2"/>
  <c r="T20" i="2"/>
  <c r="S17" i="2"/>
  <c r="S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2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X34" i="1"/>
  <c r="T11" i="1"/>
  <c r="X12" i="1"/>
  <c r="T8" i="1"/>
  <c r="S35" i="1"/>
  <c r="S36" i="1"/>
  <c r="S37" i="1"/>
  <c r="S39" i="1"/>
  <c r="S40" i="1"/>
  <c r="S41" i="1"/>
  <c r="S42" i="1"/>
  <c r="S34" i="1"/>
  <c r="T33" i="1"/>
  <c r="T32" i="1" s="1"/>
  <c r="S24" i="1"/>
  <c r="S25" i="1"/>
  <c r="S26" i="1"/>
  <c r="S27" i="1"/>
  <c r="S29" i="1"/>
  <c r="S30" i="1"/>
  <c r="S31" i="1"/>
  <c r="S23" i="1"/>
  <c r="S22" i="1"/>
  <c r="S21" i="1"/>
  <c r="S20" i="1" s="1"/>
  <c r="S19" i="1"/>
  <c r="S16" i="1" s="1"/>
  <c r="S17" i="1"/>
  <c r="S15" i="1"/>
  <c r="S14" i="1"/>
  <c r="S13" i="1" s="1"/>
  <c r="S12" i="1"/>
  <c r="S11" i="1"/>
  <c r="S10" i="1"/>
  <c r="S8" i="1" s="1"/>
  <c r="S9" i="1"/>
  <c r="T7" i="1"/>
  <c r="S86" i="2" l="1"/>
  <c r="T86" i="2"/>
  <c r="T43" i="1"/>
  <c r="S33" i="1"/>
  <c r="S32" i="1" s="1"/>
  <c r="S7" i="1"/>
  <c r="X41" i="2"/>
  <c r="X36" i="2"/>
  <c r="X40" i="2"/>
  <c r="X34" i="2"/>
  <c r="X20" i="2"/>
  <c r="X22" i="2"/>
  <c r="X7" i="2"/>
  <c r="X12" i="2"/>
  <c r="R57" i="2"/>
  <c r="X63" i="2"/>
  <c r="X62" i="2"/>
  <c r="X61" i="2"/>
  <c r="Q80" i="2"/>
  <c r="Q82" i="2"/>
  <c r="Q76" i="2"/>
  <c r="R76" i="2"/>
  <c r="Q71" i="2"/>
  <c r="R71" i="2"/>
  <c r="Q65" i="2"/>
  <c r="R65" i="2"/>
  <c r="Q57" i="2"/>
  <c r="Q54" i="2"/>
  <c r="R54" i="2"/>
  <c r="Q46" i="2"/>
  <c r="R46" i="2"/>
  <c r="Q41" i="2"/>
  <c r="R41" i="2"/>
  <c r="Q36" i="2"/>
  <c r="R36" i="2"/>
  <c r="Q25" i="2"/>
  <c r="R25" i="2"/>
  <c r="Q20" i="2"/>
  <c r="R20" i="2"/>
  <c r="Q17" i="2"/>
  <c r="Q7" i="2"/>
  <c r="R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2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X40" i="1"/>
  <c r="X11" i="1"/>
  <c r="R11" i="1"/>
  <c r="R8" i="1"/>
  <c r="Q35" i="1"/>
  <c r="Q36" i="1"/>
  <c r="Q37" i="1"/>
  <c r="Q33" i="1" s="1"/>
  <c r="Q32" i="1" s="1"/>
  <c r="Q39" i="1"/>
  <c r="Q41" i="1"/>
  <c r="Q42" i="1"/>
  <c r="Q34" i="1"/>
  <c r="R33" i="1"/>
  <c r="R32" i="1" s="1"/>
  <c r="Q24" i="1"/>
  <c r="Q25" i="1"/>
  <c r="Q26" i="1"/>
  <c r="Q27" i="1"/>
  <c r="Q29" i="1"/>
  <c r="Q30" i="1"/>
  <c r="Q31" i="1"/>
  <c r="Q23" i="1"/>
  <c r="Q22" i="1"/>
  <c r="Q21" i="1"/>
  <c r="Q19" i="1"/>
  <c r="Q17" i="1"/>
  <c r="Q16" i="1" s="1"/>
  <c r="Q15" i="1"/>
  <c r="Q14" i="1"/>
  <c r="Q12" i="1"/>
  <c r="Q11" i="1" s="1"/>
  <c r="Q8" i="1"/>
  <c r="Q10" i="1"/>
  <c r="Q9" i="1"/>
  <c r="R7" i="1"/>
  <c r="Q86" i="2" l="1"/>
  <c r="S43" i="1"/>
  <c r="R86" i="2"/>
  <c r="R43" i="1"/>
  <c r="Q20" i="1"/>
  <c r="Q13" i="1"/>
  <c r="Q7" i="1"/>
  <c r="Q43" i="1" s="1"/>
  <c r="P20" i="2"/>
  <c r="X44" i="2"/>
  <c r="X42" i="2"/>
  <c r="X38" i="2"/>
  <c r="X10" i="2"/>
  <c r="X8" i="2"/>
  <c r="O82" i="2"/>
  <c r="P82" i="2"/>
  <c r="O80" i="2"/>
  <c r="O76" i="2"/>
  <c r="P76" i="2"/>
  <c r="O71" i="2"/>
  <c r="P71" i="2"/>
  <c r="O65" i="2"/>
  <c r="P65" i="2"/>
  <c r="O57" i="2"/>
  <c r="P57" i="2"/>
  <c r="O54" i="2"/>
  <c r="P54" i="2"/>
  <c r="O46" i="2"/>
  <c r="P46" i="2"/>
  <c r="O41" i="2"/>
  <c r="P41" i="2"/>
  <c r="O36" i="2"/>
  <c r="P36" i="2"/>
  <c r="O25" i="2"/>
  <c r="P25" i="2"/>
  <c r="O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P33" i="1"/>
  <c r="P32" i="1" s="1"/>
  <c r="X30" i="1"/>
  <c r="P8" i="1"/>
  <c r="X10" i="1"/>
  <c r="O35" i="1"/>
  <c r="O36" i="1"/>
  <c r="O37" i="1"/>
  <c r="O39" i="1"/>
  <c r="O41" i="1"/>
  <c r="O42" i="1"/>
  <c r="O34" i="1"/>
  <c r="O24" i="1"/>
  <c r="O25" i="1"/>
  <c r="O26" i="1"/>
  <c r="O27" i="1"/>
  <c r="O29" i="1"/>
  <c r="O30" i="1"/>
  <c r="O31" i="1"/>
  <c r="O23" i="1"/>
  <c r="O22" i="1"/>
  <c r="O21" i="1"/>
  <c r="O20" i="1"/>
  <c r="O19" i="1"/>
  <c r="O16" i="1"/>
  <c r="O17" i="1"/>
  <c r="O15" i="1"/>
  <c r="O14" i="1"/>
  <c r="O13" i="1" s="1"/>
  <c r="O12" i="1"/>
  <c r="O11" i="1"/>
  <c r="O8" i="1"/>
  <c r="O10" i="1"/>
  <c r="O9" i="1"/>
  <c r="P7" i="1"/>
  <c r="O86" i="2" l="1"/>
  <c r="P43" i="1"/>
  <c r="P86" i="2"/>
  <c r="O33" i="1"/>
  <c r="O32" i="1" s="1"/>
  <c r="O7" i="1"/>
  <c r="N7" i="2"/>
  <c r="X13" i="2"/>
  <c r="X80" i="2"/>
  <c r="O43" i="1" l="1"/>
  <c r="X21" i="2"/>
  <c r="M7" i="2"/>
  <c r="M17" i="2"/>
  <c r="M20" i="2"/>
  <c r="N20" i="2"/>
  <c r="M25" i="2"/>
  <c r="N25" i="2"/>
  <c r="M36" i="2"/>
  <c r="N36" i="2"/>
  <c r="M41" i="2"/>
  <c r="M46" i="2"/>
  <c r="N46" i="2"/>
  <c r="M54" i="2"/>
  <c r="N54" i="2"/>
  <c r="M57" i="2"/>
  <c r="N57" i="2"/>
  <c r="M65" i="2"/>
  <c r="N65" i="2"/>
  <c r="L71" i="2"/>
  <c r="M71" i="2"/>
  <c r="N71" i="2"/>
  <c r="M76" i="2"/>
  <c r="N76" i="2"/>
  <c r="M80" i="2"/>
  <c r="N80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35" i="1"/>
  <c r="M36" i="1"/>
  <c r="M37" i="1"/>
  <c r="M33" i="1" s="1"/>
  <c r="M32" i="1" s="1"/>
  <c r="M39" i="1"/>
  <c r="M41" i="1"/>
  <c r="M42" i="1"/>
  <c r="M34" i="1"/>
  <c r="N33" i="1"/>
  <c r="N32" i="1" s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N43" i="1" l="1"/>
  <c r="M86" i="2"/>
  <c r="N86" i="2"/>
  <c r="M7" i="1"/>
  <c r="M43" i="1" s="1"/>
  <c r="L65" i="2"/>
  <c r="L57" i="2"/>
  <c r="L46" i="2"/>
  <c r="L36" i="2"/>
  <c r="L7" i="2"/>
  <c r="K82" i="2"/>
  <c r="L82" i="2"/>
  <c r="K80" i="2"/>
  <c r="K76" i="2"/>
  <c r="K65" i="2"/>
  <c r="K71" i="2"/>
  <c r="K57" i="2"/>
  <c r="K54" i="2"/>
  <c r="L54" i="2"/>
  <c r="K46" i="2"/>
  <c r="K41" i="2"/>
  <c r="K36" i="2"/>
  <c r="K25" i="2"/>
  <c r="K20" i="2"/>
  <c r="K1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K24" i="1"/>
  <c r="K25" i="1"/>
  <c r="K26" i="1"/>
  <c r="K27" i="1"/>
  <c r="K29" i="1"/>
  <c r="K30" i="1"/>
  <c r="K31" i="1"/>
  <c r="K23" i="1"/>
  <c r="K22" i="1"/>
  <c r="K21" i="1"/>
  <c r="K20" i="1" s="1"/>
  <c r="K19" i="1"/>
  <c r="K17" i="1"/>
  <c r="K15" i="1"/>
  <c r="K14" i="1"/>
  <c r="K12" i="1"/>
  <c r="K11" i="1" s="1"/>
  <c r="K10" i="1"/>
  <c r="K9" i="1"/>
  <c r="K35" i="1"/>
  <c r="K36" i="1"/>
  <c r="K37" i="1"/>
  <c r="K39" i="1"/>
  <c r="K41" i="1"/>
  <c r="K34" i="1"/>
  <c r="X71" i="2" l="1"/>
  <c r="L25" i="2"/>
  <c r="L86" i="2" s="1"/>
  <c r="K7" i="2"/>
  <c r="K86" i="2" s="1"/>
  <c r="L33" i="1"/>
  <c r="L32" i="1" s="1"/>
  <c r="L43" i="1" s="1"/>
  <c r="K16" i="1"/>
  <c r="K13" i="1"/>
  <c r="K8" i="1"/>
  <c r="K7" i="1" s="1"/>
  <c r="K33" i="1"/>
  <c r="K32" i="1" s="1"/>
  <c r="X54" i="2"/>
  <c r="J46" i="2"/>
  <c r="J25" i="2"/>
  <c r="I82" i="2"/>
  <c r="I80" i="2"/>
  <c r="I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J33" i="1"/>
  <c r="I35" i="1"/>
  <c r="I33" i="1" s="1"/>
  <c r="I32" i="1" s="1"/>
  <c r="I36" i="1"/>
  <c r="I37" i="1"/>
  <c r="I39" i="1"/>
  <c r="I41" i="1"/>
  <c r="I34" i="1"/>
  <c r="I24" i="1"/>
  <c r="I25" i="1"/>
  <c r="I26" i="1"/>
  <c r="I27" i="1"/>
  <c r="I29" i="1"/>
  <c r="I30" i="1"/>
  <c r="I31" i="1"/>
  <c r="I23" i="1"/>
  <c r="I22" i="1"/>
  <c r="I20" i="1" s="1"/>
  <c r="I21" i="1"/>
  <c r="I19" i="1"/>
  <c r="I17" i="1"/>
  <c r="I16" i="1"/>
  <c r="I15" i="1"/>
  <c r="I14" i="1"/>
  <c r="I13" i="1"/>
  <c r="I12" i="1"/>
  <c r="I11" i="1"/>
  <c r="I10" i="1"/>
  <c r="I8" i="1" s="1"/>
  <c r="I9" i="1"/>
  <c r="I86" i="2" l="1"/>
  <c r="K43" i="1"/>
  <c r="J57" i="2"/>
  <c r="J20" i="2"/>
  <c r="J32" i="1"/>
  <c r="J43" i="1" s="1"/>
  <c r="I7" i="1"/>
  <c r="I43" i="1" s="1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X39" i="1"/>
  <c r="X33" i="1"/>
  <c r="H33" i="1"/>
  <c r="H32" i="1" s="1"/>
  <c r="H43" i="1" s="1"/>
  <c r="G7" i="1"/>
  <c r="G32" i="1"/>
  <c r="G35" i="1"/>
  <c r="G36" i="1"/>
  <c r="G37" i="1"/>
  <c r="G39" i="1"/>
  <c r="G34" i="1"/>
  <c r="G33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J86" i="2" l="1"/>
  <c r="G43" i="1"/>
  <c r="G86" i="2"/>
  <c r="H86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E86" i="2" l="1"/>
  <c r="F65" i="2"/>
  <c r="F46" i="2"/>
  <c r="W33" i="1"/>
  <c r="E43" i="1"/>
  <c r="X83" i="2"/>
  <c r="X76" i="2"/>
  <c r="D65" i="2"/>
  <c r="C36" i="2"/>
  <c r="X82" i="2"/>
  <c r="D76" i="2"/>
  <c r="D71" i="2"/>
  <c r="X57" i="2"/>
  <c r="D54" i="2"/>
  <c r="X46" i="2"/>
  <c r="D36" i="2"/>
  <c r="D20" i="2"/>
  <c r="D7" i="2"/>
  <c r="D7" i="1"/>
  <c r="D8" i="1"/>
  <c r="D82" i="2" l="1"/>
  <c r="X65" i="2"/>
  <c r="D46" i="2"/>
  <c r="D25" i="2"/>
  <c r="X86" i="2" l="1"/>
  <c r="X8" i="1"/>
  <c r="X7" i="1" s="1"/>
  <c r="X32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X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W32" i="1" l="1"/>
  <c r="W13" i="1"/>
  <c r="W11" i="1"/>
  <c r="W16" i="1" l="1"/>
  <c r="W20" i="1"/>
  <c r="F7" i="2" l="1"/>
  <c r="F86" i="2" s="1"/>
  <c r="W9" i="1"/>
  <c r="W8" i="1"/>
  <c r="W7" i="1"/>
  <c r="W43" i="1" s="1"/>
  <c r="W67" i="2"/>
  <c r="W65" i="2" s="1"/>
  <c r="W86" i="2" s="1"/>
  <c r="U65" i="2"/>
  <c r="U86" i="2" s="1"/>
</calcChain>
</file>

<file path=xl/sharedStrings.xml><?xml version="1.0" encoding="utf-8"?>
<sst xmlns="http://schemas.openxmlformats.org/spreadsheetml/2006/main" count="306" uniqueCount="256">
  <si>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</si>
  <si>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</si>
  <si>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</si>
  <si>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</si>
  <si>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</si>
  <si>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</si>
  <si>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</si>
  <si>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</si>
  <si>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</si>
  <si>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</si>
  <si>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</si>
  <si>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</si>
  <si>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</si>
  <si>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</si>
  <si>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</si>
  <si>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</si>
  <si>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</si>
  <si>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</si>
  <si>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</si>
  <si>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</si>
  <si>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</si>
  <si>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</si>
  <si>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</si>
  <si>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</si>
  <si>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</si>
  <si>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</si>
  <si>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</si>
  <si>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</si>
  <si>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</si>
  <si>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</si>
  <si>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</si>
  <si>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</si>
  <si>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</si>
  <si>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</si>
  <si>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</si>
  <si>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</si>
  <si>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</si>
  <si>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</si>
  <si>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</si>
  <si>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</si>
  <si>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</si>
  <si>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</si>
  <si>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</si>
  <si>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</si>
  <si>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</si>
  <si>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</si>
  <si>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</si>
  <si>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</si>
  <si>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</si>
  <si>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</si>
  <si>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</si>
  <si>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</si>
  <si>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</si>
  <si>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</si>
  <si>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</si>
  <si>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</si>
  <si>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</si>
  <si>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</si>
  <si>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</si>
  <si>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</si>
  <si>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</si>
  <si>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</si>
  <si>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</si>
  <si>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</si>
  <si>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</si>
  <si>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</si>
  <si>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</si>
  <si>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</si>
  <si>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</si>
  <si>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</si>
  <si>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</si>
  <si>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</si>
  <si>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</si>
  <si>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</si>
  <si>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</si>
  <si>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</si>
  <si>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</si>
  <si>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</si>
  <si>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</si>
  <si>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</si>
  <si>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</si>
  <si>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</si>
  <si>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</si>
  <si>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</si>
  <si>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</si>
  <si>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</si>
  <si>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</si>
  <si>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</si>
  <si>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</si>
  <si>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</si>
  <si>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</si>
  <si>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</si>
  <si>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</si>
  <si>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</si>
  <si>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</si>
  <si>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</si>
  <si>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</si>
  <si>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</si>
  <si>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</si>
  <si>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</si>
  <si>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</si>
  <si>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</si>
  <si>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</si>
  <si>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</si>
  <si>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</si>
  <si>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</si>
  <si>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</si>
  <si>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</si>
  <si>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</si>
  <si>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</si>
  <si>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</si>
  <si>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</si>
  <si>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</si>
  <si>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</si>
  <si>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</si>
  <si>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</si>
  <si>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</si>
  <si>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</si>
  <si>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</si>
  <si>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</si>
  <si>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</si>
  <si>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</si>
  <si>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</si>
  <si>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</si>
  <si>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</si>
  <si>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</si>
  <si>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</si>
  <si>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</si>
  <si>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</si>
  <si>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</si>
  <si>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</si>
  <si>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</si>
  <si>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</si>
  <si>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</si>
  <si>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</si>
  <si>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</si>
  <si>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</si>
  <si>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</si>
  <si>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</si>
  <si>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</si>
  <si>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</si>
  <si>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</si>
  <si>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</si>
  <si>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</si>
  <si>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</si>
  <si>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</si>
  <si>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</si>
  <si>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</si>
  <si>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</si>
  <si>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</si>
  <si>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</si>
  <si>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</si>
  <si>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</si>
  <si>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</si>
  <si>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</si>
  <si>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</si>
  <si>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</si>
  <si>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</si>
  <si>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</si>
  <si>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</si>
  <si>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</si>
  <si>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</si>
  <si>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</si>
  <si>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</si>
  <si>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</si>
  <si>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</si>
  <si>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</si>
  <si>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</si>
  <si>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</si>
  <si>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</si>
  <si>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</si>
  <si>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</si>
  <si>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</si>
  <si>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</si>
  <si>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</si>
  <si>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</si>
  <si>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</si>
  <si>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</si>
  <si>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</si>
  <si>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</si>
  <si>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</si>
  <si>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</si>
  <si>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</si>
  <si>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</si>
  <si>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</si>
  <si>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</si>
  <si>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</si>
  <si>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</si>
  <si>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</si>
  <si>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</si>
  <si>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</si>
  <si>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</si>
  <si>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</si>
  <si>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</si>
  <si>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</si>
  <si>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</si>
  <si>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</si>
  <si>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</si>
  <si>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</si>
  <si>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</si>
  <si>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</si>
  <si>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</si>
  <si>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</si>
  <si>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</si>
  <si>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</si>
  <si>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</si>
  <si>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</si>
  <si>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</si>
  <si>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</si>
  <si>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</si>
  <si>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</si>
  <si>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</si>
  <si>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</si>
  <si>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</si>
  <si>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</si>
  <si>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</si>
  <si>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</si>
  <si>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</si>
  <si>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</si>
  <si>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</si>
  <si>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</si>
  <si>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</si>
  <si>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</si>
  <si>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</si>
  <si>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</si>
  <si>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</si>
  <si>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</si>
  <si>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</si>
  <si>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</si>
  <si>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</si>
  <si>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</si>
  <si>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</si>
  <si>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</si>
  <si>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</si>
  <si>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</si>
  <si>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</si>
  <si>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</si>
  <si>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</si>
  <si>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</si>
  <si>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</si>
  <si>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</si>
  <si>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</si>
  <si>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</si>
  <si>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</si>
  <si>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</si>
  <si>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</si>
  <si>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</si>
  <si>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</si>
  <si>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</si>
  <si>
    <t>47-ЗСО от 21.04.2022</t>
  </si>
  <si>
    <t>69-ЗСО от 26.05.2022</t>
  </si>
  <si>
    <t>83-ЗСО от 29.06.2022</t>
  </si>
  <si>
    <t>95-ЗСО от 21.07.2022</t>
  </si>
  <si>
    <t>108-ЗСО от 11.08.2022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</si>
  <si>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</si>
  <si>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113-ЗСО от 29.09.2022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</si>
</sst>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10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4" fontId="8" fillId="3" borderId="26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0" fontId="10" fillId="0" borderId="0" xfId="0" applyFont="1"/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164" fontId="8" fillId="3" borderId="2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22" xfId="0" applyFont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/>
    </xf>
    <xf numFmtId="49" fontId="11" fillId="2" borderId="11" xfId="0" applyNumberFormat="1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49" fontId="12" fillId="3" borderId="11" xfId="0" applyNumberFormat="1" applyFont="1" applyFill="1" applyBorder="1" applyAlignment="1">
      <alignment horizontal="center" vertical="center" shrinkToFit="1"/>
    </xf>
    <xf numFmtId="0" fontId="7" fillId="4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W47" sqref="W47"/>
    </sheetView>
  </sheetViews>
  <sheetFormatPr defaultRowHeight="12.75" x14ac:dyDescent="0.2"/>
  <cols>
    <col min="1" max="1" width="23.83203125" style="6" customWidth="1"/>
    <col min="2" max="2" width="52.6640625" style="46" customWidth="1"/>
    <col min="3" max="3" width="29.5" style="46" customWidth="1"/>
    <col min="4" max="4" width="17.5" style="6" customWidth="1"/>
    <col min="5" max="5" width="19.1640625" style="6" customWidth="1"/>
    <col min="6" max="6" width="17.33203125" style="6" customWidth="1"/>
    <col min="7" max="7" width="18.33203125" style="6" customWidth="1"/>
    <col min="8" max="8" width="16.33203125" style="6" customWidth="1"/>
    <col min="9" max="9" width="18" style="6" customWidth="1"/>
    <col min="10" max="10" width="16.6640625" style="6" customWidth="1"/>
    <col min="11" max="11" width="19.5" style="6" customWidth="1"/>
    <col min="12" max="12" width="15.83203125" style="6" customWidth="1"/>
    <col min="13" max="13" width="17.83203125" style="6" customWidth="1"/>
    <col min="14" max="14" width="16.6640625" style="6" customWidth="1"/>
    <col min="15" max="15" width="17.83203125" style="6" customWidth="1"/>
    <col min="16" max="16" width="16.6640625" style="6" customWidth="1"/>
    <col min="17" max="18" width="17.1640625" style="6" customWidth="1"/>
    <col min="19" max="19" width="17.5" style="6" customWidth="1"/>
    <col min="20" max="22" width="17.1640625" style="6" customWidth="1"/>
    <col min="23" max="23" width="32.5" style="6" customWidth="1"/>
    <col min="24" max="24" width="18.33203125" style="6" customWidth="1"/>
    <col min="25" max="25" width="18" style="6" customWidth="1"/>
    <col min="26" max="26" width="16.5" style="6" customWidth="1"/>
    <col min="27" max="27" width="13.1640625" style="6" customWidth="1"/>
    <col min="28" max="28" width="15.83203125" style="6" bestFit="1" customWidth="1"/>
    <col min="29" max="29" width="16" style="6" bestFit="1" customWidth="1"/>
    <col min="30" max="16384" width="9.33203125" style="6"/>
  </cols>
  <sheetData>
    <row r="1" spans="1:25" ht="20.25" customHeight="1" x14ac:dyDescent="0.2">
      <c r="A1" s="82" t="s">
        <v>241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5" ht="14.25" customHeight="1" thickBot="1" x14ac:dyDescent="0.25">
      <c r="B2" s="7"/>
      <c r="C2" s="7"/>
      <c r="X2" s="8" t="s">
        <v>0</v>
      </c>
    </row>
    <row r="3" spans="1:25" ht="40.5" customHeight="1" thickBot="1" x14ac:dyDescent="0.25">
      <c r="A3" s="83" t="s">
        <v>1</v>
      </c>
      <c r="B3" s="83" t="s">
        <v>2</v>
      </c>
      <c r="C3" s="83" t="s">
        <v>237</v>
      </c>
      <c r="D3" s="92" t="s">
        <v>239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4"/>
      <c r="W3" s="87" t="s">
        <v>242</v>
      </c>
      <c r="X3" s="83" t="s">
        <v>3</v>
      </c>
    </row>
    <row r="4" spans="1:25" ht="32.25" customHeight="1" thickBot="1" x14ac:dyDescent="0.25">
      <c r="A4" s="84"/>
      <c r="B4" s="84"/>
      <c r="C4" s="84"/>
      <c r="D4" s="90" t="s">
        <v>238</v>
      </c>
      <c r="E4" s="91"/>
      <c r="F4" s="90" t="s">
        <v>246</v>
      </c>
      <c r="G4" s="91"/>
      <c r="H4" s="90" t="s">
        <v>247</v>
      </c>
      <c r="I4" s="91"/>
      <c r="J4" s="90" t="s">
        <v>248</v>
      </c>
      <c r="K4" s="91"/>
      <c r="L4" s="90" t="s">
        <v>249</v>
      </c>
      <c r="M4" s="91"/>
      <c r="N4" s="90" t="s">
        <v>250</v>
      </c>
      <c r="O4" s="91"/>
      <c r="P4" s="90" t="s">
        <v>251</v>
      </c>
      <c r="Q4" s="91"/>
      <c r="R4" s="90" t="s">
        <v>252</v>
      </c>
      <c r="S4" s="91"/>
      <c r="T4" s="78" t="s">
        <v>253</v>
      </c>
      <c r="U4" s="79"/>
      <c r="V4" s="9" t="s">
        <v>255</v>
      </c>
      <c r="W4" s="88"/>
      <c r="X4" s="84"/>
    </row>
    <row r="5" spans="1:25" ht="31.5" customHeight="1" thickBot="1" x14ac:dyDescent="0.25">
      <c r="A5" s="85"/>
      <c r="B5" s="85"/>
      <c r="C5" s="86"/>
      <c r="D5" s="10" t="s">
        <v>4</v>
      </c>
      <c r="E5" s="11" t="s">
        <v>245</v>
      </c>
      <c r="F5" s="10" t="s">
        <v>4</v>
      </c>
      <c r="G5" s="11" t="s">
        <v>245</v>
      </c>
      <c r="H5" s="10" t="s">
        <v>4</v>
      </c>
      <c r="I5" s="11" t="s">
        <v>245</v>
      </c>
      <c r="J5" s="10" t="s">
        <v>4</v>
      </c>
      <c r="K5" s="11" t="s">
        <v>245</v>
      </c>
      <c r="L5" s="10" t="s">
        <v>4</v>
      </c>
      <c r="M5" s="11" t="s">
        <v>245</v>
      </c>
      <c r="N5" s="10" t="s">
        <v>4</v>
      </c>
      <c r="O5" s="11" t="s">
        <v>245</v>
      </c>
      <c r="P5" s="10" t="s">
        <v>4</v>
      </c>
      <c r="Q5" s="11" t="s">
        <v>245</v>
      </c>
      <c r="R5" s="10" t="s">
        <v>4</v>
      </c>
      <c r="S5" s="11" t="s">
        <v>245</v>
      </c>
      <c r="T5" s="10" t="s">
        <v>4</v>
      </c>
      <c r="U5" s="11" t="s">
        <v>245</v>
      </c>
      <c r="V5" s="12" t="s">
        <v>4</v>
      </c>
      <c r="W5" s="89"/>
      <c r="X5" s="86"/>
    </row>
    <row r="6" spans="1:25" ht="13.5" thickBot="1" x14ac:dyDescent="0.25">
      <c r="A6" s="11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  <c r="U6" s="13">
        <v>21</v>
      </c>
      <c r="V6" s="13">
        <v>22</v>
      </c>
      <c r="W6" s="13">
        <v>23</v>
      </c>
      <c r="X6" s="13">
        <v>24</v>
      </c>
    </row>
    <row r="7" spans="1:25" s="19" customFormat="1" ht="18" customHeight="1" x14ac:dyDescent="0.2">
      <c r="A7" s="14" t="s">
        <v>5</v>
      </c>
      <c r="B7" s="15" t="s">
        <v>6</v>
      </c>
      <c r="C7" s="16">
        <f>SUM(C8,C11,C13,C16,C20,C23,C24,C25,C26,C27,C28,C29,C30,C31)</f>
        <v>80017404.800000027</v>
      </c>
      <c r="D7" s="16">
        <f>SUM(D8,D11,D13,D16,D20,D23,D24,D25,D26,D27,D28,D29,D30,D31)</f>
        <v>779097.90000000072</v>
      </c>
      <c r="E7" s="16">
        <f t="shared" ref="E7:W7" si="0">SUM(E8,E11,E13,E16,E20,E23,E24,E25,E26,E27,E28,E29,E30,E31)</f>
        <v>80796502.700000018</v>
      </c>
      <c r="F7" s="16"/>
      <c r="G7" s="16">
        <f t="shared" si="0"/>
        <v>80796502.700000018</v>
      </c>
      <c r="H7" s="16"/>
      <c r="I7" s="16">
        <f t="shared" si="0"/>
        <v>80796502.700000018</v>
      </c>
      <c r="J7" s="16"/>
      <c r="K7" s="16">
        <f t="shared" si="0"/>
        <v>80796502.700000018</v>
      </c>
      <c r="L7" s="16"/>
      <c r="M7" s="16">
        <f t="shared" si="0"/>
        <v>80796502.700000018</v>
      </c>
      <c r="N7" s="16"/>
      <c r="O7" s="16">
        <f t="shared" si="0"/>
        <v>80796502.700000018</v>
      </c>
      <c r="P7" s="16">
        <f t="shared" si="0"/>
        <v>1069874.6000000001</v>
      </c>
      <c r="Q7" s="16">
        <f t="shared" si="0"/>
        <v>81866377.300000027</v>
      </c>
      <c r="R7" s="16">
        <f t="shared" si="0"/>
        <v>1155600.2999999984</v>
      </c>
      <c r="S7" s="16">
        <f t="shared" si="0"/>
        <v>83021977.600000024</v>
      </c>
      <c r="T7" s="16">
        <f t="shared" si="0"/>
        <v>706673.60000000149</v>
      </c>
      <c r="U7" s="16">
        <f>SUM(U8,U11,U13,U16,U20,U23,U24,U25,U26,U27,U28,U29,U30,U31)</f>
        <v>83728651.200000018</v>
      </c>
      <c r="V7" s="16">
        <f t="shared" si="0"/>
        <v>2164027.5999999978</v>
      </c>
      <c r="W7" s="16">
        <f t="shared" si="0"/>
        <v>85892678.800000027</v>
      </c>
      <c r="X7" s="17">
        <f>SUM(X8,X11,X13,X16,X20,X23,X24,X25,X26,X27,X28,X29,X30,X31)</f>
        <v>5875273.9999999981</v>
      </c>
      <c r="Y7" s="18"/>
    </row>
    <row r="8" spans="1:25" s="19" customFormat="1" ht="15.75" customHeight="1" x14ac:dyDescent="0.2">
      <c r="A8" s="20" t="s">
        <v>7</v>
      </c>
      <c r="B8" s="21" t="s">
        <v>8</v>
      </c>
      <c r="C8" s="22">
        <f>C9+C10</f>
        <v>51566889</v>
      </c>
      <c r="D8" s="23">
        <f>D9+D10</f>
        <v>780078.30000000075</v>
      </c>
      <c r="E8" s="24">
        <f>E9+E10</f>
        <v>52346967.299999997</v>
      </c>
      <c r="F8" s="23"/>
      <c r="G8" s="24">
        <f>G9+G10</f>
        <v>52346967.299999997</v>
      </c>
      <c r="H8" s="23"/>
      <c r="I8" s="24">
        <f>I9+I10</f>
        <v>52346967.299999997</v>
      </c>
      <c r="J8" s="23"/>
      <c r="K8" s="22">
        <f>K9+K10</f>
        <v>52346967.299999997</v>
      </c>
      <c r="L8" s="23"/>
      <c r="M8" s="24">
        <f>M9+M10</f>
        <v>52346967.299999997</v>
      </c>
      <c r="N8" s="23"/>
      <c r="O8" s="24">
        <f t="shared" ref="O8:T8" si="1">O9+O10</f>
        <v>52346967.299999997</v>
      </c>
      <c r="P8" s="23">
        <f t="shared" si="1"/>
        <v>1065466</v>
      </c>
      <c r="Q8" s="24">
        <f t="shared" si="1"/>
        <v>53412433.299999997</v>
      </c>
      <c r="R8" s="23">
        <f t="shared" si="1"/>
        <v>1055300.3999999985</v>
      </c>
      <c r="S8" s="24">
        <f t="shared" si="1"/>
        <v>54467733.700000003</v>
      </c>
      <c r="T8" s="23">
        <f t="shared" si="1"/>
        <v>646673.60000000149</v>
      </c>
      <c r="U8" s="24">
        <f>U9+U10</f>
        <v>55114407.299999997</v>
      </c>
      <c r="V8" s="23">
        <f>V9+V10</f>
        <v>1679331.5999999978</v>
      </c>
      <c r="W8" s="22">
        <f t="shared" ref="W8" si="2">W9+W10</f>
        <v>56793738.899999999</v>
      </c>
      <c r="X8" s="25">
        <f>X9+X10</f>
        <v>5226849.8999999985</v>
      </c>
      <c r="Y8" s="18"/>
    </row>
    <row r="9" spans="1:25" s="19" customFormat="1" ht="16.5" customHeight="1" x14ac:dyDescent="0.25">
      <c r="A9" s="20" t="s">
        <v>9</v>
      </c>
      <c r="B9" s="26" t="s">
        <v>10</v>
      </c>
      <c r="C9" s="27">
        <v>22692431.300000001</v>
      </c>
      <c r="D9" s="28">
        <v>785165.80000000075</v>
      </c>
      <c r="E9" s="29">
        <f>C9+D9</f>
        <v>23477597.100000001</v>
      </c>
      <c r="F9" s="28"/>
      <c r="G9" s="29">
        <f>E9+F9</f>
        <v>23477597.100000001</v>
      </c>
      <c r="H9" s="28"/>
      <c r="I9" s="29">
        <f>G9+H9</f>
        <v>23477597.100000001</v>
      </c>
      <c r="J9" s="28"/>
      <c r="K9" s="27">
        <f>I9+J9</f>
        <v>23477597.100000001</v>
      </c>
      <c r="L9" s="28"/>
      <c r="M9" s="29">
        <f>K9+L9</f>
        <v>23477597.100000001</v>
      </c>
      <c r="N9" s="28"/>
      <c r="O9" s="29">
        <f>M9+N9</f>
        <v>23477597.100000001</v>
      </c>
      <c r="P9" s="28"/>
      <c r="Q9" s="29">
        <f>O9+P9</f>
        <v>23477597.100000001</v>
      </c>
      <c r="R9" s="28">
        <v>1055300.3999999985</v>
      </c>
      <c r="S9" s="29">
        <f>Q9+R9</f>
        <v>24532897.5</v>
      </c>
      <c r="T9" s="28">
        <v>646673.60000000149</v>
      </c>
      <c r="U9" s="29">
        <f>S9+T9</f>
        <v>25179571.100000001</v>
      </c>
      <c r="V9" s="28">
        <v>1679331.5999999978</v>
      </c>
      <c r="W9" s="27">
        <f>U9+V9</f>
        <v>26858902.699999999</v>
      </c>
      <c r="X9" s="25">
        <f>D9+R9+T9+V9</f>
        <v>4166471.3999999985</v>
      </c>
      <c r="Y9" s="1"/>
    </row>
    <row r="10" spans="1:25" s="19" customFormat="1" ht="15.75" customHeight="1" x14ac:dyDescent="0.2">
      <c r="A10" s="20" t="s">
        <v>11</v>
      </c>
      <c r="B10" s="26" t="s">
        <v>12</v>
      </c>
      <c r="C10" s="27">
        <v>28874457.699999999</v>
      </c>
      <c r="D10" s="28">
        <v>-5087.5</v>
      </c>
      <c r="E10" s="29">
        <f>C10+D10</f>
        <v>28869370.199999999</v>
      </c>
      <c r="F10" s="28"/>
      <c r="G10" s="29">
        <f>E10+F10</f>
        <v>28869370.199999999</v>
      </c>
      <c r="H10" s="28"/>
      <c r="I10" s="29">
        <f>G10+H10</f>
        <v>28869370.199999999</v>
      </c>
      <c r="J10" s="28"/>
      <c r="K10" s="27">
        <f>I10+J10</f>
        <v>28869370.199999999</v>
      </c>
      <c r="L10" s="28"/>
      <c r="M10" s="29">
        <f>K10+L10</f>
        <v>28869370.199999999</v>
      </c>
      <c r="N10" s="28"/>
      <c r="O10" s="29">
        <f>M10+N10</f>
        <v>28869370.199999999</v>
      </c>
      <c r="P10" s="28">
        <v>1065466</v>
      </c>
      <c r="Q10" s="29">
        <f>O10+P10</f>
        <v>29934836.199999999</v>
      </c>
      <c r="R10" s="28"/>
      <c r="S10" s="29">
        <f>Q10+R10</f>
        <v>29934836.199999999</v>
      </c>
      <c r="T10" s="28"/>
      <c r="U10" s="29">
        <f>S10+T10</f>
        <v>29934836.199999999</v>
      </c>
      <c r="V10" s="28"/>
      <c r="W10" s="27">
        <f>U10+V10</f>
        <v>29934836.199999999</v>
      </c>
      <c r="X10" s="25">
        <f>D10+P10</f>
        <v>1060378.5</v>
      </c>
      <c r="Y10" s="5"/>
    </row>
    <row r="11" spans="1:25" s="19" customFormat="1" ht="38.25" x14ac:dyDescent="0.2">
      <c r="A11" s="20" t="s">
        <v>13</v>
      </c>
      <c r="B11" s="30" t="s">
        <v>14</v>
      </c>
      <c r="C11" s="22">
        <f>C12</f>
        <v>11621013</v>
      </c>
      <c r="D11" s="23"/>
      <c r="E11" s="24">
        <f>E12</f>
        <v>11621013</v>
      </c>
      <c r="F11" s="23"/>
      <c r="G11" s="24">
        <f>G12</f>
        <v>11621013</v>
      </c>
      <c r="H11" s="23"/>
      <c r="I11" s="24">
        <f>I12</f>
        <v>11621013</v>
      </c>
      <c r="J11" s="23"/>
      <c r="K11" s="22">
        <f>K12</f>
        <v>11621013</v>
      </c>
      <c r="L11" s="23"/>
      <c r="M11" s="24">
        <f>M12</f>
        <v>11621013</v>
      </c>
      <c r="N11" s="23"/>
      <c r="O11" s="24">
        <f>O12</f>
        <v>11621013</v>
      </c>
      <c r="P11" s="23"/>
      <c r="Q11" s="24">
        <f t="shared" ref="Q11:X11" si="3">Q12</f>
        <v>11621013</v>
      </c>
      <c r="R11" s="23">
        <f t="shared" si="3"/>
        <v>100000</v>
      </c>
      <c r="S11" s="24">
        <f t="shared" si="3"/>
        <v>11721013</v>
      </c>
      <c r="T11" s="23">
        <f t="shared" si="3"/>
        <v>60000</v>
      </c>
      <c r="U11" s="24">
        <f>U12</f>
        <v>11781013</v>
      </c>
      <c r="V11" s="23"/>
      <c r="W11" s="22">
        <f t="shared" si="3"/>
        <v>11781013</v>
      </c>
      <c r="X11" s="25">
        <f t="shared" si="3"/>
        <v>160000</v>
      </c>
    </row>
    <row r="12" spans="1:25" s="19" customFormat="1" ht="38.25" x14ac:dyDescent="0.2">
      <c r="A12" s="20" t="s">
        <v>15</v>
      </c>
      <c r="B12" s="26" t="s">
        <v>16</v>
      </c>
      <c r="C12" s="27">
        <v>11621013</v>
      </c>
      <c r="D12" s="28"/>
      <c r="E12" s="29">
        <f>C12+D12</f>
        <v>11621013</v>
      </c>
      <c r="F12" s="28"/>
      <c r="G12" s="29">
        <f>E12+F12</f>
        <v>11621013</v>
      </c>
      <c r="H12" s="28"/>
      <c r="I12" s="29">
        <f>G12+H12</f>
        <v>11621013</v>
      </c>
      <c r="J12" s="28"/>
      <c r="K12" s="27">
        <f>I12+J12</f>
        <v>11621013</v>
      </c>
      <c r="L12" s="28"/>
      <c r="M12" s="29">
        <f>K12+L12</f>
        <v>11621013</v>
      </c>
      <c r="N12" s="28"/>
      <c r="O12" s="29">
        <f>M12+N12</f>
        <v>11621013</v>
      </c>
      <c r="P12" s="28"/>
      <c r="Q12" s="29">
        <f>O12+P12</f>
        <v>11621013</v>
      </c>
      <c r="R12" s="28">
        <v>100000</v>
      </c>
      <c r="S12" s="29">
        <f>Q12+R12</f>
        <v>11721013</v>
      </c>
      <c r="T12" s="28">
        <v>60000</v>
      </c>
      <c r="U12" s="29">
        <f>S12+T12</f>
        <v>11781013</v>
      </c>
      <c r="V12" s="28"/>
      <c r="W12" s="27">
        <f>U12+V12</f>
        <v>11781013</v>
      </c>
      <c r="X12" s="25">
        <f>R12+T12</f>
        <v>160000</v>
      </c>
    </row>
    <row r="13" spans="1:25" s="19" customFormat="1" x14ac:dyDescent="0.2">
      <c r="A13" s="20" t="s">
        <v>17</v>
      </c>
      <c r="B13" s="21" t="s">
        <v>18</v>
      </c>
      <c r="C13" s="22">
        <f>C14+C15</f>
        <v>6928623.7999999998</v>
      </c>
      <c r="D13" s="23"/>
      <c r="E13" s="24">
        <f>E14+E15</f>
        <v>6928623.7999999998</v>
      </c>
      <c r="F13" s="23"/>
      <c r="G13" s="24">
        <f>G14+G15</f>
        <v>6928623.7999999998</v>
      </c>
      <c r="H13" s="23"/>
      <c r="I13" s="24">
        <f>I14+I15</f>
        <v>6928623.7999999998</v>
      </c>
      <c r="J13" s="23"/>
      <c r="K13" s="22">
        <f>K14+K15</f>
        <v>6928623.7999999998</v>
      </c>
      <c r="L13" s="23"/>
      <c r="M13" s="24">
        <f>M14+M15</f>
        <v>6928623.7999999998</v>
      </c>
      <c r="N13" s="23"/>
      <c r="O13" s="24">
        <f>O14+O15</f>
        <v>6928623.7999999998</v>
      </c>
      <c r="P13" s="23"/>
      <c r="Q13" s="24">
        <f>Q14+Q15</f>
        <v>6928623.7999999998</v>
      </c>
      <c r="R13" s="23"/>
      <c r="S13" s="24">
        <f>S14+S15</f>
        <v>6928623.7999999998</v>
      </c>
      <c r="T13" s="23"/>
      <c r="U13" s="24">
        <f>U14+U15</f>
        <v>6928623.7999999998</v>
      </c>
      <c r="V13" s="23"/>
      <c r="W13" s="22">
        <f>W14+W15</f>
        <v>6928623.7999999998</v>
      </c>
      <c r="X13" s="25"/>
    </row>
    <row r="14" spans="1:25" s="19" customFormat="1" ht="30.75" customHeight="1" x14ac:dyDescent="0.2">
      <c r="A14" s="20" t="s">
        <v>19</v>
      </c>
      <c r="B14" s="26" t="s">
        <v>20</v>
      </c>
      <c r="C14" s="27">
        <v>6872433.7999999998</v>
      </c>
      <c r="D14" s="28"/>
      <c r="E14" s="29">
        <f>C14+D14</f>
        <v>6872433.7999999998</v>
      </c>
      <c r="F14" s="28"/>
      <c r="G14" s="29">
        <f>E14+F14</f>
        <v>6872433.7999999998</v>
      </c>
      <c r="H14" s="28"/>
      <c r="I14" s="29">
        <f>G14+H14</f>
        <v>6872433.7999999998</v>
      </c>
      <c r="J14" s="28"/>
      <c r="K14" s="27">
        <f>I14+J14</f>
        <v>6872433.7999999998</v>
      </c>
      <c r="L14" s="28"/>
      <c r="M14" s="29">
        <f>K14+L14</f>
        <v>6872433.7999999998</v>
      </c>
      <c r="N14" s="28"/>
      <c r="O14" s="29">
        <f>M14+N14</f>
        <v>6872433.7999999998</v>
      </c>
      <c r="P14" s="28"/>
      <c r="Q14" s="29">
        <f>O14+P14</f>
        <v>6872433.7999999998</v>
      </c>
      <c r="R14" s="28"/>
      <c r="S14" s="29">
        <f>Q14+R14</f>
        <v>6872433.7999999998</v>
      </c>
      <c r="T14" s="28"/>
      <c r="U14" s="29">
        <f>S14+T14</f>
        <v>6872433.7999999998</v>
      </c>
      <c r="V14" s="28"/>
      <c r="W14" s="27">
        <f>U14+V14</f>
        <v>6872433.7999999998</v>
      </c>
      <c r="X14" s="25"/>
    </row>
    <row r="15" spans="1:25" s="19" customFormat="1" ht="20.25" customHeight="1" x14ac:dyDescent="0.2">
      <c r="A15" s="20" t="s">
        <v>21</v>
      </c>
      <c r="B15" s="26" t="s">
        <v>22</v>
      </c>
      <c r="C15" s="27">
        <v>56190</v>
      </c>
      <c r="D15" s="28"/>
      <c r="E15" s="29">
        <f>C15+D15</f>
        <v>56190</v>
      </c>
      <c r="F15" s="28"/>
      <c r="G15" s="29">
        <f>E15+F15</f>
        <v>56190</v>
      </c>
      <c r="H15" s="28"/>
      <c r="I15" s="29">
        <f>G15+H15</f>
        <v>56190</v>
      </c>
      <c r="J15" s="28"/>
      <c r="K15" s="27">
        <f>I15+J15</f>
        <v>56190</v>
      </c>
      <c r="L15" s="28"/>
      <c r="M15" s="29">
        <f>K15+L15</f>
        <v>56190</v>
      </c>
      <c r="N15" s="28"/>
      <c r="O15" s="29">
        <f>M15+N15</f>
        <v>56190</v>
      </c>
      <c r="P15" s="28"/>
      <c r="Q15" s="29">
        <f>O15+P15</f>
        <v>56190</v>
      </c>
      <c r="R15" s="28"/>
      <c r="S15" s="29">
        <f>Q15+R15</f>
        <v>56190</v>
      </c>
      <c r="T15" s="28"/>
      <c r="U15" s="29">
        <f>S15+T15</f>
        <v>56190</v>
      </c>
      <c r="V15" s="28"/>
      <c r="W15" s="27">
        <f>U15+V15</f>
        <v>56190</v>
      </c>
      <c r="X15" s="25"/>
    </row>
    <row r="16" spans="1:25" s="19" customFormat="1" ht="18" customHeight="1" x14ac:dyDescent="0.2">
      <c r="A16" s="31" t="s">
        <v>23</v>
      </c>
      <c r="B16" s="21" t="s">
        <v>24</v>
      </c>
      <c r="C16" s="22">
        <f>C17+C18+C19</f>
        <v>8259068.9000000004</v>
      </c>
      <c r="D16" s="23"/>
      <c r="E16" s="24">
        <f>E17+E18+E19</f>
        <v>8259068.9000000004</v>
      </c>
      <c r="F16" s="23"/>
      <c r="G16" s="24">
        <f>G17+G18+G19</f>
        <v>8259068.9000000004</v>
      </c>
      <c r="H16" s="23"/>
      <c r="I16" s="24">
        <f>I17+I18+I19</f>
        <v>8259068.9000000004</v>
      </c>
      <c r="J16" s="23"/>
      <c r="K16" s="22">
        <f>K17+K18+K19</f>
        <v>8259068.9000000004</v>
      </c>
      <c r="L16" s="23"/>
      <c r="M16" s="24">
        <f>M17+M18+M19</f>
        <v>8259068.9000000004</v>
      </c>
      <c r="N16" s="23"/>
      <c r="O16" s="24">
        <f>O17+O18+O19</f>
        <v>8259068.9000000004</v>
      </c>
      <c r="P16" s="23"/>
      <c r="Q16" s="24">
        <f>Q17+Q18+Q19</f>
        <v>8259068.9000000004</v>
      </c>
      <c r="R16" s="23"/>
      <c r="S16" s="24">
        <f>S17+S18+S19</f>
        <v>8259068.9000000004</v>
      </c>
      <c r="T16" s="23"/>
      <c r="U16" s="24">
        <f>U17+U18+U19</f>
        <v>8259068.9000000004</v>
      </c>
      <c r="V16" s="23"/>
      <c r="W16" s="22">
        <f>W17+W18+W19</f>
        <v>8259068.9000000004</v>
      </c>
      <c r="X16" s="25"/>
    </row>
    <row r="17" spans="1:25" s="19" customFormat="1" ht="14.25" customHeight="1" x14ac:dyDescent="0.2">
      <c r="A17" s="20" t="s">
        <v>25</v>
      </c>
      <c r="B17" s="26" t="s">
        <v>26</v>
      </c>
      <c r="C17" s="27">
        <v>8253188.9000000004</v>
      </c>
      <c r="D17" s="28"/>
      <c r="E17" s="29">
        <f>C17+D17</f>
        <v>8253188.9000000004</v>
      </c>
      <c r="F17" s="28"/>
      <c r="G17" s="29">
        <f>E17+F17</f>
        <v>8253188.9000000004</v>
      </c>
      <c r="H17" s="28"/>
      <c r="I17" s="29">
        <f>G17+H17</f>
        <v>8253188.9000000004</v>
      </c>
      <c r="J17" s="28"/>
      <c r="K17" s="27">
        <f>I17+J17</f>
        <v>8253188.9000000004</v>
      </c>
      <c r="L17" s="28"/>
      <c r="M17" s="29">
        <f>K17+L17</f>
        <v>8253188.9000000004</v>
      </c>
      <c r="N17" s="28"/>
      <c r="O17" s="29">
        <f>M17+N17</f>
        <v>8253188.9000000004</v>
      </c>
      <c r="P17" s="28"/>
      <c r="Q17" s="29">
        <f>O17+P17</f>
        <v>8253188.9000000004</v>
      </c>
      <c r="R17" s="28"/>
      <c r="S17" s="29">
        <f>Q17+R17</f>
        <v>8253188.9000000004</v>
      </c>
      <c r="T17" s="28"/>
      <c r="U17" s="29">
        <f>S17+T17</f>
        <v>8253188.9000000004</v>
      </c>
      <c r="V17" s="28"/>
      <c r="W17" s="27">
        <f>U17+V17</f>
        <v>8253188.9000000004</v>
      </c>
      <c r="X17" s="25"/>
    </row>
    <row r="18" spans="1:25" s="19" customFormat="1" ht="15.75" customHeight="1" x14ac:dyDescent="0.2">
      <c r="A18" s="20" t="s">
        <v>27</v>
      </c>
      <c r="B18" s="26" t="s">
        <v>28</v>
      </c>
      <c r="C18" s="27"/>
      <c r="D18" s="28"/>
      <c r="E18" s="29"/>
      <c r="F18" s="28"/>
      <c r="G18" s="29"/>
      <c r="H18" s="28"/>
      <c r="I18" s="29"/>
      <c r="J18" s="28"/>
      <c r="K18" s="27"/>
      <c r="L18" s="28"/>
      <c r="M18" s="29"/>
      <c r="N18" s="28"/>
      <c r="O18" s="29"/>
      <c r="P18" s="28"/>
      <c r="Q18" s="29"/>
      <c r="R18" s="28"/>
      <c r="S18" s="29"/>
      <c r="T18" s="28"/>
      <c r="U18" s="29"/>
      <c r="V18" s="28"/>
      <c r="W18" s="27"/>
      <c r="X18" s="25"/>
    </row>
    <row r="19" spans="1:25" s="19" customFormat="1" ht="16.5" customHeight="1" x14ac:dyDescent="0.2">
      <c r="A19" s="20" t="s">
        <v>29</v>
      </c>
      <c r="B19" s="26" t="s">
        <v>30</v>
      </c>
      <c r="C19" s="27">
        <v>5880</v>
      </c>
      <c r="D19" s="28"/>
      <c r="E19" s="29">
        <f t="shared" ref="E19" si="4">C19+D19</f>
        <v>5880</v>
      </c>
      <c r="F19" s="28"/>
      <c r="G19" s="29">
        <f t="shared" ref="G19" si="5">E19+F19</f>
        <v>5880</v>
      </c>
      <c r="H19" s="28"/>
      <c r="I19" s="29">
        <f t="shared" ref="I19" si="6">G19+H19</f>
        <v>5880</v>
      </c>
      <c r="J19" s="28"/>
      <c r="K19" s="27">
        <f t="shared" ref="K19" si="7">I19+J19</f>
        <v>5880</v>
      </c>
      <c r="L19" s="28"/>
      <c r="M19" s="29">
        <f t="shared" ref="M19" si="8">K19+L19</f>
        <v>5880</v>
      </c>
      <c r="N19" s="28"/>
      <c r="O19" s="29">
        <f>M19+N19</f>
        <v>5880</v>
      </c>
      <c r="P19" s="28"/>
      <c r="Q19" s="29">
        <f t="shared" ref="Q19" si="9">O19+P19</f>
        <v>5880</v>
      </c>
      <c r="R19" s="28"/>
      <c r="S19" s="29">
        <f t="shared" ref="S19" si="10">Q19+R19</f>
        <v>5880</v>
      </c>
      <c r="T19" s="28"/>
      <c r="U19" s="29">
        <f>S19+T19</f>
        <v>5880</v>
      </c>
      <c r="V19" s="28"/>
      <c r="W19" s="27">
        <f t="shared" ref="W18:W19" si="11">U19+V19</f>
        <v>5880</v>
      </c>
      <c r="X19" s="25"/>
    </row>
    <row r="20" spans="1:25" s="19" customFormat="1" ht="25.5" x14ac:dyDescent="0.2">
      <c r="A20" s="31" t="s">
        <v>31</v>
      </c>
      <c r="B20" s="21" t="s">
        <v>32</v>
      </c>
      <c r="C20" s="22">
        <f>C21+C22</f>
        <v>71811</v>
      </c>
      <c r="D20" s="23"/>
      <c r="E20" s="24">
        <f>E21+E22</f>
        <v>71811</v>
      </c>
      <c r="F20" s="23"/>
      <c r="G20" s="24">
        <f>G21+G22</f>
        <v>71811</v>
      </c>
      <c r="H20" s="23"/>
      <c r="I20" s="24">
        <f>I21+I22</f>
        <v>71811</v>
      </c>
      <c r="J20" s="23"/>
      <c r="K20" s="22">
        <f>K21+K22</f>
        <v>71811</v>
      </c>
      <c r="L20" s="23"/>
      <c r="M20" s="24">
        <f>M21+M22</f>
        <v>71811</v>
      </c>
      <c r="N20" s="23"/>
      <c r="O20" s="24">
        <f>O21+O22</f>
        <v>71811</v>
      </c>
      <c r="P20" s="23"/>
      <c r="Q20" s="24">
        <f>Q21+Q22</f>
        <v>71811</v>
      </c>
      <c r="R20" s="23"/>
      <c r="S20" s="24">
        <f>S21+S22</f>
        <v>71811</v>
      </c>
      <c r="T20" s="23"/>
      <c r="U20" s="24">
        <f>U21+U22</f>
        <v>71811</v>
      </c>
      <c r="V20" s="23"/>
      <c r="W20" s="22">
        <f>W21+W22</f>
        <v>71811</v>
      </c>
      <c r="X20" s="25"/>
    </row>
    <row r="21" spans="1:25" s="19" customFormat="1" ht="18" customHeight="1" x14ac:dyDescent="0.2">
      <c r="A21" s="20" t="s">
        <v>33</v>
      </c>
      <c r="B21" s="26" t="s">
        <v>34</v>
      </c>
      <c r="C21" s="27">
        <v>69651</v>
      </c>
      <c r="D21" s="28"/>
      <c r="E21" s="29">
        <f>C21+D21</f>
        <v>69651</v>
      </c>
      <c r="F21" s="28"/>
      <c r="G21" s="29">
        <f>E21+F21</f>
        <v>69651</v>
      </c>
      <c r="H21" s="28"/>
      <c r="I21" s="29">
        <f>G21+H21</f>
        <v>69651</v>
      </c>
      <c r="J21" s="28"/>
      <c r="K21" s="27">
        <f>I21+J21</f>
        <v>69651</v>
      </c>
      <c r="L21" s="28"/>
      <c r="M21" s="29">
        <f>K21+L21</f>
        <v>69651</v>
      </c>
      <c r="N21" s="28"/>
      <c r="O21" s="29">
        <f>M21+N21</f>
        <v>69651</v>
      </c>
      <c r="P21" s="28"/>
      <c r="Q21" s="29">
        <f>O21+P21</f>
        <v>69651</v>
      </c>
      <c r="R21" s="28"/>
      <c r="S21" s="29">
        <f>Q21+R21</f>
        <v>69651</v>
      </c>
      <c r="T21" s="28"/>
      <c r="U21" s="29">
        <f>S21+T21</f>
        <v>69651</v>
      </c>
      <c r="V21" s="28"/>
      <c r="W21" s="27">
        <f>U21+V21</f>
        <v>69651</v>
      </c>
      <c r="X21" s="32"/>
    </row>
    <row r="22" spans="1:25" s="19" customFormat="1" ht="42" customHeight="1" x14ac:dyDescent="0.2">
      <c r="A22" s="20" t="s">
        <v>35</v>
      </c>
      <c r="B22" s="26" t="s">
        <v>36</v>
      </c>
      <c r="C22" s="27">
        <v>2160</v>
      </c>
      <c r="D22" s="28"/>
      <c r="E22" s="29">
        <f>C22+D22</f>
        <v>2160</v>
      </c>
      <c r="F22" s="28"/>
      <c r="G22" s="29">
        <f>E22+F22</f>
        <v>2160</v>
      </c>
      <c r="H22" s="28"/>
      <c r="I22" s="29">
        <f>G22+H22</f>
        <v>2160</v>
      </c>
      <c r="J22" s="28"/>
      <c r="K22" s="27">
        <f>I22+J22</f>
        <v>2160</v>
      </c>
      <c r="L22" s="28"/>
      <c r="M22" s="29">
        <f>K22+L22</f>
        <v>2160</v>
      </c>
      <c r="N22" s="28"/>
      <c r="O22" s="29">
        <f>M22+N22</f>
        <v>2160</v>
      </c>
      <c r="P22" s="28"/>
      <c r="Q22" s="29">
        <f>O22+P22</f>
        <v>2160</v>
      </c>
      <c r="R22" s="28"/>
      <c r="S22" s="29">
        <f>Q22+R22</f>
        <v>2160</v>
      </c>
      <c r="T22" s="28"/>
      <c r="U22" s="29">
        <f>S22+T22</f>
        <v>2160</v>
      </c>
      <c r="V22" s="28"/>
      <c r="W22" s="27">
        <f>U22+V22</f>
        <v>2160</v>
      </c>
      <c r="X22" s="32"/>
    </row>
    <row r="23" spans="1:25" s="19" customFormat="1" ht="16.5" customHeight="1" x14ac:dyDescent="0.2">
      <c r="A23" s="20" t="s">
        <v>37</v>
      </c>
      <c r="B23" s="21" t="s">
        <v>38</v>
      </c>
      <c r="C23" s="22">
        <v>326001.2</v>
      </c>
      <c r="D23" s="23"/>
      <c r="E23" s="24">
        <f>C23+D23</f>
        <v>326001.2</v>
      </c>
      <c r="F23" s="23"/>
      <c r="G23" s="24">
        <f>E23+F23</f>
        <v>326001.2</v>
      </c>
      <c r="H23" s="23"/>
      <c r="I23" s="24">
        <f>G23+H23</f>
        <v>326001.2</v>
      </c>
      <c r="J23" s="23"/>
      <c r="K23" s="22">
        <f>I23+J23</f>
        <v>326001.2</v>
      </c>
      <c r="L23" s="23"/>
      <c r="M23" s="24">
        <f>K23+L23</f>
        <v>326001.2</v>
      </c>
      <c r="N23" s="23"/>
      <c r="O23" s="24">
        <f>M23+N23</f>
        <v>326001.2</v>
      </c>
      <c r="P23" s="23"/>
      <c r="Q23" s="24">
        <f>O23+P23</f>
        <v>326001.2</v>
      </c>
      <c r="R23" s="23"/>
      <c r="S23" s="24">
        <f>Q23+R23</f>
        <v>326001.2</v>
      </c>
      <c r="T23" s="23"/>
      <c r="U23" s="24">
        <f>S23+T23</f>
        <v>326001.2</v>
      </c>
      <c r="V23" s="23"/>
      <c r="W23" s="22">
        <f>U23+V23</f>
        <v>326001.2</v>
      </c>
      <c r="X23" s="25"/>
    </row>
    <row r="24" spans="1:25" s="19" customFormat="1" ht="42" customHeight="1" x14ac:dyDescent="0.2">
      <c r="A24" s="20" t="s">
        <v>39</v>
      </c>
      <c r="B24" s="21" t="s">
        <v>40</v>
      </c>
      <c r="C24" s="22">
        <v>1379.2</v>
      </c>
      <c r="D24" s="23"/>
      <c r="E24" s="24">
        <f t="shared" ref="E24:E31" si="12">C24+D24</f>
        <v>1379.2</v>
      </c>
      <c r="F24" s="23"/>
      <c r="G24" s="24">
        <f t="shared" ref="G24:G31" si="13">E24+F24</f>
        <v>1379.2</v>
      </c>
      <c r="H24" s="23"/>
      <c r="I24" s="24">
        <f t="shared" ref="I24:I31" si="14">G24+H24</f>
        <v>1379.2</v>
      </c>
      <c r="J24" s="23"/>
      <c r="K24" s="22">
        <f t="shared" ref="K24:K31" si="15">I24+J24</f>
        <v>1379.2</v>
      </c>
      <c r="L24" s="23"/>
      <c r="M24" s="24">
        <f t="shared" ref="M24:M31" si="16">K24+L24</f>
        <v>1379.2</v>
      </c>
      <c r="N24" s="23"/>
      <c r="O24" s="24">
        <f t="shared" ref="O24:O31" si="17">M24+N24</f>
        <v>1379.2</v>
      </c>
      <c r="P24" s="23"/>
      <c r="Q24" s="24">
        <f t="shared" ref="Q24:Q31" si="18">O24+P24</f>
        <v>1379.2</v>
      </c>
      <c r="R24" s="23"/>
      <c r="S24" s="24">
        <f t="shared" ref="S24:S31" si="19">Q24+R24</f>
        <v>1379.2</v>
      </c>
      <c r="T24" s="23"/>
      <c r="U24" s="24">
        <f t="shared" ref="U24:U31" si="20">S24+T24</f>
        <v>1379.2</v>
      </c>
      <c r="V24" s="23"/>
      <c r="W24" s="22">
        <f t="shared" ref="W24:W31" si="21">U24+V24</f>
        <v>1379.2</v>
      </c>
      <c r="X24" s="25"/>
    </row>
    <row r="25" spans="1:25" ht="41.25" customHeight="1" x14ac:dyDescent="0.2">
      <c r="A25" s="20" t="s">
        <v>41</v>
      </c>
      <c r="B25" s="21" t="s">
        <v>42</v>
      </c>
      <c r="C25" s="22">
        <v>95217.9</v>
      </c>
      <c r="D25" s="23"/>
      <c r="E25" s="24">
        <f t="shared" si="12"/>
        <v>95217.9</v>
      </c>
      <c r="F25" s="23"/>
      <c r="G25" s="24">
        <f t="shared" si="13"/>
        <v>95217.9</v>
      </c>
      <c r="H25" s="23"/>
      <c r="I25" s="24">
        <f t="shared" si="14"/>
        <v>95217.9</v>
      </c>
      <c r="J25" s="23"/>
      <c r="K25" s="22">
        <f t="shared" si="15"/>
        <v>95217.9</v>
      </c>
      <c r="L25" s="23"/>
      <c r="M25" s="24">
        <f t="shared" si="16"/>
        <v>95217.9</v>
      </c>
      <c r="N25" s="23"/>
      <c r="O25" s="24">
        <f t="shared" si="17"/>
        <v>95217.9</v>
      </c>
      <c r="P25" s="23"/>
      <c r="Q25" s="24">
        <f t="shared" si="18"/>
        <v>95217.9</v>
      </c>
      <c r="R25" s="23"/>
      <c r="S25" s="24">
        <f t="shared" si="19"/>
        <v>95217.9</v>
      </c>
      <c r="T25" s="23"/>
      <c r="U25" s="24">
        <f t="shared" si="20"/>
        <v>95217.9</v>
      </c>
      <c r="V25" s="23">
        <v>481343.79999999993</v>
      </c>
      <c r="W25" s="22">
        <f t="shared" si="21"/>
        <v>576561.69999999995</v>
      </c>
      <c r="X25" s="25">
        <f>V25</f>
        <v>481343.79999999993</v>
      </c>
      <c r="Y25" s="33"/>
    </row>
    <row r="26" spans="1:25" ht="30.75" customHeight="1" x14ac:dyDescent="0.2">
      <c r="A26" s="20" t="s">
        <v>43</v>
      </c>
      <c r="B26" s="21" t="s">
        <v>44</v>
      </c>
      <c r="C26" s="22">
        <v>101192.4</v>
      </c>
      <c r="D26" s="23"/>
      <c r="E26" s="24">
        <f t="shared" si="12"/>
        <v>101192.4</v>
      </c>
      <c r="F26" s="23"/>
      <c r="G26" s="24">
        <f t="shared" si="13"/>
        <v>101192.4</v>
      </c>
      <c r="H26" s="23"/>
      <c r="I26" s="24">
        <f t="shared" si="14"/>
        <v>101192.4</v>
      </c>
      <c r="J26" s="23"/>
      <c r="K26" s="22">
        <f t="shared" si="15"/>
        <v>101192.4</v>
      </c>
      <c r="L26" s="23"/>
      <c r="M26" s="24">
        <f t="shared" si="16"/>
        <v>101192.4</v>
      </c>
      <c r="N26" s="23"/>
      <c r="O26" s="24">
        <f t="shared" si="17"/>
        <v>101192.4</v>
      </c>
      <c r="P26" s="23"/>
      <c r="Q26" s="24">
        <f t="shared" si="18"/>
        <v>101192.4</v>
      </c>
      <c r="R26" s="23"/>
      <c r="S26" s="24">
        <f t="shared" si="19"/>
        <v>101192.4</v>
      </c>
      <c r="T26" s="23"/>
      <c r="U26" s="24">
        <f t="shared" si="20"/>
        <v>101192.4</v>
      </c>
      <c r="V26" s="23"/>
      <c r="W26" s="22">
        <f t="shared" si="21"/>
        <v>101192.4</v>
      </c>
      <c r="X26" s="25"/>
      <c r="Y26" s="33"/>
    </row>
    <row r="27" spans="1:25" ht="42" customHeight="1" x14ac:dyDescent="0.2">
      <c r="A27" s="20" t="s">
        <v>45</v>
      </c>
      <c r="B27" s="21" t="s">
        <v>46</v>
      </c>
      <c r="C27" s="22">
        <v>220793.7</v>
      </c>
      <c r="D27" s="23">
        <v>-980.40000000002328</v>
      </c>
      <c r="E27" s="24">
        <f t="shared" si="12"/>
        <v>219813.3</v>
      </c>
      <c r="F27" s="23"/>
      <c r="G27" s="24">
        <f t="shared" si="13"/>
        <v>219813.3</v>
      </c>
      <c r="H27" s="23"/>
      <c r="I27" s="24">
        <f t="shared" si="14"/>
        <v>219813.3</v>
      </c>
      <c r="J27" s="23"/>
      <c r="K27" s="22">
        <f t="shared" si="15"/>
        <v>219813.3</v>
      </c>
      <c r="L27" s="23"/>
      <c r="M27" s="24">
        <f t="shared" si="16"/>
        <v>219813.3</v>
      </c>
      <c r="N27" s="23"/>
      <c r="O27" s="24">
        <f t="shared" si="17"/>
        <v>219813.3</v>
      </c>
      <c r="P27" s="23">
        <v>4277.6000000000058</v>
      </c>
      <c r="Q27" s="24">
        <f t="shared" si="18"/>
        <v>224090.9</v>
      </c>
      <c r="R27" s="23">
        <v>299.89999999999998</v>
      </c>
      <c r="S27" s="24">
        <f t="shared" si="19"/>
        <v>224390.8</v>
      </c>
      <c r="T27" s="23"/>
      <c r="U27" s="24">
        <f t="shared" si="20"/>
        <v>224390.8</v>
      </c>
      <c r="V27" s="23">
        <v>1669.2000000000116</v>
      </c>
      <c r="W27" s="22">
        <f t="shared" si="21"/>
        <v>226060</v>
      </c>
      <c r="X27" s="25">
        <f>D27+P27+R27+V27</f>
        <v>5266.2999999999938</v>
      </c>
      <c r="Y27" s="33"/>
    </row>
    <row r="28" spans="1:25" ht="28.5" customHeight="1" x14ac:dyDescent="0.2">
      <c r="A28" s="20" t="s">
        <v>47</v>
      </c>
      <c r="B28" s="21" t="s">
        <v>48</v>
      </c>
      <c r="C28" s="22"/>
      <c r="D28" s="23"/>
      <c r="E28" s="24"/>
      <c r="F28" s="23"/>
      <c r="G28" s="24"/>
      <c r="H28" s="23"/>
      <c r="I28" s="24"/>
      <c r="J28" s="23"/>
      <c r="K28" s="22"/>
      <c r="L28" s="23"/>
      <c r="M28" s="24"/>
      <c r="N28" s="23"/>
      <c r="O28" s="24"/>
      <c r="P28" s="23"/>
      <c r="Q28" s="24"/>
      <c r="R28" s="23"/>
      <c r="S28" s="24"/>
      <c r="T28" s="23"/>
      <c r="U28" s="24"/>
      <c r="V28" s="23"/>
      <c r="W28" s="22"/>
      <c r="X28" s="25"/>
    </row>
    <row r="29" spans="1:25" ht="15.75" customHeight="1" x14ac:dyDescent="0.2">
      <c r="A29" s="20" t="s">
        <v>49</v>
      </c>
      <c r="B29" s="21" t="s">
        <v>50</v>
      </c>
      <c r="C29" s="22">
        <v>13150</v>
      </c>
      <c r="D29" s="23"/>
      <c r="E29" s="24">
        <f t="shared" si="12"/>
        <v>13150</v>
      </c>
      <c r="F29" s="23"/>
      <c r="G29" s="24">
        <f t="shared" si="13"/>
        <v>13150</v>
      </c>
      <c r="H29" s="23"/>
      <c r="I29" s="24">
        <f t="shared" si="14"/>
        <v>13150</v>
      </c>
      <c r="J29" s="23"/>
      <c r="K29" s="22">
        <f t="shared" si="15"/>
        <v>13150</v>
      </c>
      <c r="L29" s="23"/>
      <c r="M29" s="24">
        <f t="shared" si="16"/>
        <v>13150</v>
      </c>
      <c r="N29" s="23"/>
      <c r="O29" s="24">
        <f t="shared" si="17"/>
        <v>13150</v>
      </c>
      <c r="P29" s="23"/>
      <c r="Q29" s="24">
        <f t="shared" si="18"/>
        <v>13150</v>
      </c>
      <c r="R29" s="23"/>
      <c r="S29" s="24">
        <f t="shared" si="19"/>
        <v>13150</v>
      </c>
      <c r="T29" s="23"/>
      <c r="U29" s="24">
        <f t="shared" si="20"/>
        <v>13150</v>
      </c>
      <c r="V29" s="23">
        <v>1683</v>
      </c>
      <c r="W29" s="22">
        <f t="shared" si="21"/>
        <v>14833</v>
      </c>
      <c r="X29" s="25">
        <f>V29</f>
        <v>1683</v>
      </c>
    </row>
    <row r="30" spans="1:25" ht="15.75" customHeight="1" x14ac:dyDescent="0.25">
      <c r="A30" s="20" t="s">
        <v>51</v>
      </c>
      <c r="B30" s="21" t="s">
        <v>52</v>
      </c>
      <c r="C30" s="22">
        <v>808264.7</v>
      </c>
      <c r="D30" s="23"/>
      <c r="E30" s="24">
        <f t="shared" si="12"/>
        <v>808264.7</v>
      </c>
      <c r="F30" s="23"/>
      <c r="G30" s="24">
        <f t="shared" si="13"/>
        <v>808264.7</v>
      </c>
      <c r="H30" s="23"/>
      <c r="I30" s="24">
        <f t="shared" si="14"/>
        <v>808264.7</v>
      </c>
      <c r="J30" s="23"/>
      <c r="K30" s="22">
        <f t="shared" si="15"/>
        <v>808264.7</v>
      </c>
      <c r="L30" s="23"/>
      <c r="M30" s="24">
        <f t="shared" si="16"/>
        <v>808264.7</v>
      </c>
      <c r="N30" s="23"/>
      <c r="O30" s="24">
        <f t="shared" si="17"/>
        <v>808264.7</v>
      </c>
      <c r="P30" s="23">
        <v>131</v>
      </c>
      <c r="Q30" s="24">
        <f t="shared" si="18"/>
        <v>808395.7</v>
      </c>
      <c r="R30" s="23"/>
      <c r="S30" s="24">
        <f t="shared" si="19"/>
        <v>808395.7</v>
      </c>
      <c r="T30" s="23"/>
      <c r="U30" s="24">
        <f t="shared" si="20"/>
        <v>808395.7</v>
      </c>
      <c r="V30" s="23"/>
      <c r="W30" s="22">
        <f t="shared" si="21"/>
        <v>808395.7</v>
      </c>
      <c r="X30" s="25">
        <f>P30</f>
        <v>131</v>
      </c>
      <c r="Y30" s="34"/>
    </row>
    <row r="31" spans="1:25" ht="15.75" customHeight="1" x14ac:dyDescent="0.2">
      <c r="A31" s="20" t="s">
        <v>53</v>
      </c>
      <c r="B31" s="21" t="s">
        <v>54</v>
      </c>
      <c r="C31" s="22">
        <v>4000</v>
      </c>
      <c r="D31" s="23"/>
      <c r="E31" s="24">
        <f t="shared" si="12"/>
        <v>4000</v>
      </c>
      <c r="F31" s="23"/>
      <c r="G31" s="24">
        <f t="shared" si="13"/>
        <v>4000</v>
      </c>
      <c r="H31" s="23"/>
      <c r="I31" s="24">
        <f t="shared" si="14"/>
        <v>4000</v>
      </c>
      <c r="J31" s="23"/>
      <c r="K31" s="22">
        <f t="shared" si="15"/>
        <v>4000</v>
      </c>
      <c r="L31" s="23"/>
      <c r="M31" s="24">
        <f t="shared" si="16"/>
        <v>4000</v>
      </c>
      <c r="N31" s="23"/>
      <c r="O31" s="24">
        <f t="shared" si="17"/>
        <v>4000</v>
      </c>
      <c r="P31" s="23"/>
      <c r="Q31" s="24">
        <f t="shared" si="18"/>
        <v>4000</v>
      </c>
      <c r="R31" s="23"/>
      <c r="S31" s="24">
        <f t="shared" si="19"/>
        <v>4000</v>
      </c>
      <c r="T31" s="23"/>
      <c r="U31" s="24">
        <f t="shared" si="20"/>
        <v>4000</v>
      </c>
      <c r="V31" s="23"/>
      <c r="W31" s="22">
        <f t="shared" si="21"/>
        <v>4000</v>
      </c>
      <c r="X31" s="25"/>
    </row>
    <row r="32" spans="1:25" s="19" customFormat="1" ht="18" customHeight="1" x14ac:dyDescent="0.2">
      <c r="A32" s="35" t="s">
        <v>55</v>
      </c>
      <c r="B32" s="36" t="s">
        <v>56</v>
      </c>
      <c r="C32" s="37">
        <f>C33+C39+C40+C41+C42</f>
        <v>38157718.400000006</v>
      </c>
      <c r="D32" s="37">
        <f t="shared" ref="D32:W32" si="22">D33+D39+D40+D41+D42</f>
        <v>7483143.5</v>
      </c>
      <c r="E32" s="37">
        <f t="shared" si="22"/>
        <v>45640861.899999999</v>
      </c>
      <c r="F32" s="37">
        <f t="shared" si="22"/>
        <v>2536307.1999999993</v>
      </c>
      <c r="G32" s="37">
        <f t="shared" si="22"/>
        <v>48177169.099999994</v>
      </c>
      <c r="H32" s="37">
        <f t="shared" si="22"/>
        <v>370114.59999999974</v>
      </c>
      <c r="I32" s="37">
        <f t="shared" si="22"/>
        <v>48547283.699999996</v>
      </c>
      <c r="J32" s="37">
        <f t="shared" si="22"/>
        <v>16325.500000000558</v>
      </c>
      <c r="K32" s="37">
        <f t="shared" si="22"/>
        <v>48563609.199999996</v>
      </c>
      <c r="L32" s="37">
        <f t="shared" si="22"/>
        <v>1429734.6000000008</v>
      </c>
      <c r="M32" s="37">
        <f t="shared" si="22"/>
        <v>49993343.799999997</v>
      </c>
      <c r="N32" s="37">
        <f t="shared" si="22"/>
        <v>8704150</v>
      </c>
      <c r="O32" s="37">
        <f t="shared" si="22"/>
        <v>58697493.799999997</v>
      </c>
      <c r="P32" s="37">
        <f t="shared" si="22"/>
        <v>2940129.3999999966</v>
      </c>
      <c r="Q32" s="37">
        <f t="shared" si="22"/>
        <v>61637623.200000003</v>
      </c>
      <c r="R32" s="37">
        <f t="shared" si="22"/>
        <v>-379576.5999999987</v>
      </c>
      <c r="S32" s="37">
        <f t="shared" si="22"/>
        <v>61258046.599999994</v>
      </c>
      <c r="T32" s="37">
        <f t="shared" si="22"/>
        <v>269269.59999999963</v>
      </c>
      <c r="U32" s="37">
        <f t="shared" si="22"/>
        <v>61527316.200000003</v>
      </c>
      <c r="V32" s="37">
        <f t="shared" si="22"/>
        <v>555936.7000000003</v>
      </c>
      <c r="W32" s="37">
        <f t="shared" si="22"/>
        <v>62083252.899999999</v>
      </c>
      <c r="X32" s="38">
        <f>X33+X39+X40+X41+X42</f>
        <v>23925534.500000004</v>
      </c>
      <c r="Y32" s="18"/>
    </row>
    <row r="33" spans="1:29" s="19" customFormat="1" ht="38.25" x14ac:dyDescent="0.25">
      <c r="A33" s="20" t="s">
        <v>57</v>
      </c>
      <c r="B33" s="21" t="s">
        <v>58</v>
      </c>
      <c r="C33" s="22">
        <f>C34+C35+C36+C37+C38</f>
        <v>38157718.400000006</v>
      </c>
      <c r="D33" s="23">
        <f>D34+D35+D36+D37</f>
        <v>7483143.5</v>
      </c>
      <c r="E33" s="24">
        <f t="shared" ref="E33:F33" si="23">E34+E35+E36+E37</f>
        <v>45640861.899999999</v>
      </c>
      <c r="F33" s="23">
        <f t="shared" si="23"/>
        <v>1763398.8999999994</v>
      </c>
      <c r="G33" s="24">
        <f>G34+G35+G36+G37+G38</f>
        <v>47404260.799999997</v>
      </c>
      <c r="H33" s="23">
        <f>H34+H35+H36+H37+H38</f>
        <v>235604.79999999981</v>
      </c>
      <c r="I33" s="24">
        <f>I34+I35+I36+I37+I38</f>
        <v>47639865.599999994</v>
      </c>
      <c r="J33" s="23">
        <f>J34+J35+J36+J37+J38</f>
        <v>9341.5000000005584</v>
      </c>
      <c r="K33" s="22">
        <f t="shared" ref="K33:V33" si="24">K34+K35+K36+K37+K38</f>
        <v>47649207.099999994</v>
      </c>
      <c r="L33" s="23">
        <f t="shared" si="24"/>
        <v>1429557.8000000007</v>
      </c>
      <c r="M33" s="24">
        <f t="shared" si="24"/>
        <v>49078764.899999999</v>
      </c>
      <c r="N33" s="23">
        <f t="shared" si="24"/>
        <v>8704150</v>
      </c>
      <c r="O33" s="24">
        <f t="shared" si="24"/>
        <v>57782914.899999999</v>
      </c>
      <c r="P33" s="23">
        <f t="shared" si="24"/>
        <v>2942054.799999997</v>
      </c>
      <c r="Q33" s="24">
        <f t="shared" si="24"/>
        <v>60724969.700000003</v>
      </c>
      <c r="R33" s="23">
        <f t="shared" si="24"/>
        <v>-400171.5999999987</v>
      </c>
      <c r="S33" s="24">
        <f t="shared" si="24"/>
        <v>60324798.099999994</v>
      </c>
      <c r="T33" s="23">
        <f t="shared" si="24"/>
        <v>269269.59999999963</v>
      </c>
      <c r="U33" s="24">
        <f t="shared" si="24"/>
        <v>60594067.700000003</v>
      </c>
      <c r="V33" s="23">
        <f t="shared" si="24"/>
        <v>554708.40000000037</v>
      </c>
      <c r="W33" s="22">
        <f>W34+W35+W36+W37</f>
        <v>61148776.099999994</v>
      </c>
      <c r="X33" s="25">
        <f>X34+X35+X36+X37+X38</f>
        <v>22991057.700000003</v>
      </c>
      <c r="Y33" s="34"/>
    </row>
    <row r="34" spans="1:29" ht="27.75" customHeight="1" x14ac:dyDescent="0.2">
      <c r="A34" s="20" t="s">
        <v>59</v>
      </c>
      <c r="B34" s="21" t="s">
        <v>60</v>
      </c>
      <c r="C34" s="22">
        <v>11806339.800000001</v>
      </c>
      <c r="D34" s="23">
        <v>773266.59999999963</v>
      </c>
      <c r="E34" s="24">
        <f>C34+D34</f>
        <v>12579606.4</v>
      </c>
      <c r="F34" s="23"/>
      <c r="G34" s="24">
        <f>E34+F34</f>
        <v>12579606.4</v>
      </c>
      <c r="H34" s="23"/>
      <c r="I34" s="24">
        <f>G34+H34</f>
        <v>12579606.4</v>
      </c>
      <c r="J34" s="23"/>
      <c r="K34" s="22">
        <f>I34+J34</f>
        <v>12579606.4</v>
      </c>
      <c r="L34" s="23"/>
      <c r="M34" s="24">
        <f>K34+L34</f>
        <v>12579606.4</v>
      </c>
      <c r="N34" s="23"/>
      <c r="O34" s="24">
        <f>M34+N34</f>
        <v>12579606.4</v>
      </c>
      <c r="P34" s="23">
        <v>571002.29999999888</v>
      </c>
      <c r="Q34" s="24">
        <f>O34+P34</f>
        <v>13150608.699999999</v>
      </c>
      <c r="R34" s="23"/>
      <c r="S34" s="24">
        <f>Q34+R34</f>
        <v>13150608.699999999</v>
      </c>
      <c r="T34" s="23">
        <v>298000</v>
      </c>
      <c r="U34" s="24">
        <f>S34+T34</f>
        <v>13448608.699999999</v>
      </c>
      <c r="V34" s="23"/>
      <c r="W34" s="22">
        <f>U34+V34</f>
        <v>13448608.699999999</v>
      </c>
      <c r="X34" s="25">
        <f>D34+P34+T34</f>
        <v>1642268.8999999985</v>
      </c>
      <c r="Y34" s="5"/>
      <c r="Z34" s="39"/>
      <c r="AA34" s="19"/>
      <c r="AB34" s="39"/>
    </row>
    <row r="35" spans="1:29" ht="42" customHeight="1" x14ac:dyDescent="0.25">
      <c r="A35" s="20" t="s">
        <v>61</v>
      </c>
      <c r="B35" s="21" t="s">
        <v>62</v>
      </c>
      <c r="C35" s="22">
        <v>18561185.300000001</v>
      </c>
      <c r="D35" s="23">
        <v>5506832.8000000007</v>
      </c>
      <c r="E35" s="24">
        <f t="shared" ref="E35:E37" si="25">C35+D35</f>
        <v>24068018.100000001</v>
      </c>
      <c r="F35" s="23">
        <v>961064</v>
      </c>
      <c r="G35" s="24">
        <f t="shared" ref="G35:G39" si="26">E35+F35</f>
        <v>25029082.100000001</v>
      </c>
      <c r="H35" s="23">
        <v>80000</v>
      </c>
      <c r="I35" s="24">
        <f t="shared" ref="I35:I41" si="27">G35+H35</f>
        <v>25109082.100000001</v>
      </c>
      <c r="J35" s="23">
        <v>0.4</v>
      </c>
      <c r="K35" s="22">
        <f t="shared" ref="K35:K41" si="28">I35+J35</f>
        <v>25109082.5</v>
      </c>
      <c r="L35" s="23">
        <v>161027.80000000075</v>
      </c>
      <c r="M35" s="24">
        <f t="shared" ref="M35:M42" si="29">K35+L35</f>
        <v>25270110.300000001</v>
      </c>
      <c r="N35" s="23">
        <v>500393</v>
      </c>
      <c r="O35" s="24">
        <f t="shared" ref="O35:O42" si="30">M35+N35</f>
        <v>25770503.300000001</v>
      </c>
      <c r="P35" s="23">
        <v>2030939.8999999985</v>
      </c>
      <c r="Q35" s="24">
        <f t="shared" ref="Q35:Q42" si="31">O35+P35</f>
        <v>27801443.199999999</v>
      </c>
      <c r="R35" s="23">
        <v>-96863.599999997765</v>
      </c>
      <c r="S35" s="24">
        <f t="shared" ref="S35:S42" si="32">Q35+R35</f>
        <v>27704579.600000001</v>
      </c>
      <c r="T35" s="23">
        <v>-13369.60000000149</v>
      </c>
      <c r="U35" s="24">
        <f t="shared" ref="U35:U42" si="33">S35+T35</f>
        <v>27691210</v>
      </c>
      <c r="V35" s="23">
        <v>394080.19999999925</v>
      </c>
      <c r="W35" s="22">
        <f t="shared" ref="W35:W42" si="34">U35+V35</f>
        <v>28085290.199999999</v>
      </c>
      <c r="X35" s="25">
        <f>D35+F35+H35+J35+L35+N35+P35+R35+T35+V35</f>
        <v>9524104.9000000004</v>
      </c>
      <c r="Y35" s="1"/>
      <c r="Z35" s="39"/>
      <c r="AB35" s="39"/>
    </row>
    <row r="36" spans="1:29" ht="27.75" customHeight="1" x14ac:dyDescent="0.2">
      <c r="A36" s="20" t="s">
        <v>63</v>
      </c>
      <c r="B36" s="21" t="s">
        <v>64</v>
      </c>
      <c r="C36" s="22">
        <v>4922777.7</v>
      </c>
      <c r="D36" s="23">
        <v>194508.70000000019</v>
      </c>
      <c r="E36" s="24">
        <f t="shared" si="25"/>
        <v>5117286.4000000004</v>
      </c>
      <c r="F36" s="23">
        <v>-17201.100000000559</v>
      </c>
      <c r="G36" s="24">
        <f t="shared" si="26"/>
        <v>5100085.3</v>
      </c>
      <c r="H36" s="23"/>
      <c r="I36" s="24">
        <f t="shared" si="27"/>
        <v>5100085.3</v>
      </c>
      <c r="J36" s="23"/>
      <c r="K36" s="22">
        <f t="shared" si="28"/>
        <v>5100085.3</v>
      </c>
      <c r="L36" s="23"/>
      <c r="M36" s="24">
        <f t="shared" si="29"/>
        <v>5100085.3</v>
      </c>
      <c r="N36" s="23"/>
      <c r="O36" s="24">
        <f t="shared" si="30"/>
        <v>5100085.3</v>
      </c>
      <c r="P36" s="23">
        <v>1576.9000000003725</v>
      </c>
      <c r="Q36" s="24">
        <f t="shared" si="31"/>
        <v>5101662.2</v>
      </c>
      <c r="R36" s="23">
        <v>-316577.10000000056</v>
      </c>
      <c r="S36" s="24">
        <f t="shared" si="32"/>
        <v>4785085.0999999996</v>
      </c>
      <c r="T36" s="23">
        <v>29446.800000000745</v>
      </c>
      <c r="U36" s="24">
        <f t="shared" si="33"/>
        <v>4814531.9000000004</v>
      </c>
      <c r="V36" s="23">
        <v>503</v>
      </c>
      <c r="W36" s="22">
        <f t="shared" si="34"/>
        <v>4815034.9000000004</v>
      </c>
      <c r="X36" s="25">
        <f>D36+F36+P36+R36+T36+V36</f>
        <v>-107742.79999999981</v>
      </c>
      <c r="Y36" s="5"/>
      <c r="Z36" s="39"/>
      <c r="AB36" s="39"/>
    </row>
    <row r="37" spans="1:29" ht="15.75" customHeight="1" x14ac:dyDescent="0.25">
      <c r="A37" s="20" t="s">
        <v>65</v>
      </c>
      <c r="B37" s="21" t="s">
        <v>66</v>
      </c>
      <c r="C37" s="22">
        <v>2867415.6</v>
      </c>
      <c r="D37" s="23">
        <v>1008535.3999999999</v>
      </c>
      <c r="E37" s="24">
        <f t="shared" si="25"/>
        <v>3875951</v>
      </c>
      <c r="F37" s="23">
        <v>819536</v>
      </c>
      <c r="G37" s="24">
        <f t="shared" si="26"/>
        <v>4695487</v>
      </c>
      <c r="H37" s="23">
        <v>155604.79999999981</v>
      </c>
      <c r="I37" s="24">
        <f t="shared" si="27"/>
        <v>4851091.8</v>
      </c>
      <c r="J37" s="23">
        <v>9341.1000000005588</v>
      </c>
      <c r="K37" s="22">
        <f t="shared" si="28"/>
        <v>4860432.9000000004</v>
      </c>
      <c r="L37" s="23">
        <v>1268530</v>
      </c>
      <c r="M37" s="24">
        <f t="shared" si="29"/>
        <v>6128962.9000000004</v>
      </c>
      <c r="N37" s="23">
        <v>8203757</v>
      </c>
      <c r="O37" s="24">
        <f t="shared" si="30"/>
        <v>14332719.9</v>
      </c>
      <c r="P37" s="23">
        <v>338535.69999999925</v>
      </c>
      <c r="Q37" s="24">
        <f t="shared" si="31"/>
        <v>14671255.6</v>
      </c>
      <c r="R37" s="23">
        <v>13269.099999999627</v>
      </c>
      <c r="S37" s="24">
        <f t="shared" si="32"/>
        <v>14684524.699999999</v>
      </c>
      <c r="T37" s="23">
        <v>-44807.599999999627</v>
      </c>
      <c r="U37" s="24">
        <f t="shared" si="33"/>
        <v>14639717.1</v>
      </c>
      <c r="V37" s="23">
        <v>160125.20000000112</v>
      </c>
      <c r="W37" s="22">
        <f t="shared" si="34"/>
        <v>14799842.300000001</v>
      </c>
      <c r="X37" s="25">
        <f>D37+F37+H37+J37+L37+N37+P37+R37+T37+V37</f>
        <v>11932426.700000001</v>
      </c>
      <c r="Y37" s="1"/>
      <c r="Z37" s="39"/>
      <c r="AB37" s="39"/>
    </row>
    <row r="38" spans="1:29" ht="27.75" customHeight="1" x14ac:dyDescent="0.2">
      <c r="A38" s="40" t="s">
        <v>67</v>
      </c>
      <c r="B38" s="41" t="s">
        <v>68</v>
      </c>
      <c r="C38" s="42"/>
      <c r="D38" s="23"/>
      <c r="E38" s="24"/>
      <c r="F38" s="23"/>
      <c r="G38" s="24"/>
      <c r="H38" s="23"/>
      <c r="I38" s="24"/>
      <c r="J38" s="23"/>
      <c r="K38" s="22"/>
      <c r="L38" s="23"/>
      <c r="M38" s="24"/>
      <c r="N38" s="23"/>
      <c r="O38" s="24"/>
      <c r="P38" s="23"/>
      <c r="Q38" s="24"/>
      <c r="R38" s="23"/>
      <c r="S38" s="24"/>
      <c r="T38" s="23"/>
      <c r="U38" s="24"/>
      <c r="V38" s="23"/>
      <c r="W38" s="22"/>
      <c r="X38" s="25"/>
    </row>
    <row r="39" spans="1:29" ht="44.25" customHeight="1" x14ac:dyDescent="0.2">
      <c r="A39" s="40" t="s">
        <v>254</v>
      </c>
      <c r="B39" s="41" t="s">
        <v>69</v>
      </c>
      <c r="C39" s="42"/>
      <c r="D39" s="23"/>
      <c r="E39" s="24"/>
      <c r="F39" s="23">
        <v>772908.3</v>
      </c>
      <c r="G39" s="24">
        <f t="shared" si="26"/>
        <v>772908.3</v>
      </c>
      <c r="H39" s="23">
        <v>133404.29999999993</v>
      </c>
      <c r="I39" s="24">
        <f t="shared" si="27"/>
        <v>906312.6</v>
      </c>
      <c r="J39" s="23"/>
      <c r="K39" s="22">
        <f t="shared" si="28"/>
        <v>906312.6</v>
      </c>
      <c r="L39" s="23"/>
      <c r="M39" s="24">
        <f t="shared" si="29"/>
        <v>906312.6</v>
      </c>
      <c r="N39" s="23"/>
      <c r="O39" s="24">
        <f t="shared" si="30"/>
        <v>906312.6</v>
      </c>
      <c r="P39" s="23"/>
      <c r="Q39" s="24">
        <f t="shared" si="31"/>
        <v>906312.6</v>
      </c>
      <c r="R39" s="23"/>
      <c r="S39" s="24">
        <f t="shared" si="32"/>
        <v>906312.6</v>
      </c>
      <c r="T39" s="23"/>
      <c r="U39" s="24">
        <f t="shared" si="33"/>
        <v>906312.6</v>
      </c>
      <c r="V39" s="23"/>
      <c r="W39" s="22">
        <f t="shared" si="34"/>
        <v>906312.6</v>
      </c>
      <c r="X39" s="25">
        <f>F39+H39</f>
        <v>906312.6</v>
      </c>
      <c r="AA39" s="39"/>
    </row>
    <row r="40" spans="1:29" ht="27.75" customHeight="1" x14ac:dyDescent="0.2">
      <c r="A40" s="40" t="s">
        <v>235</v>
      </c>
      <c r="B40" s="41" t="s">
        <v>236</v>
      </c>
      <c r="C40" s="42"/>
      <c r="D40" s="43"/>
      <c r="E40" s="24"/>
      <c r="F40" s="43"/>
      <c r="G40" s="24"/>
      <c r="H40" s="23"/>
      <c r="I40" s="24"/>
      <c r="J40" s="23"/>
      <c r="K40" s="22"/>
      <c r="L40" s="23"/>
      <c r="M40" s="24"/>
      <c r="N40" s="23"/>
      <c r="O40" s="24"/>
      <c r="P40" s="23"/>
      <c r="Q40" s="24"/>
      <c r="R40" s="23">
        <v>3340.5</v>
      </c>
      <c r="S40" s="24">
        <f t="shared" si="32"/>
        <v>3340.5</v>
      </c>
      <c r="T40" s="23"/>
      <c r="U40" s="24">
        <f t="shared" si="33"/>
        <v>3340.5</v>
      </c>
      <c r="V40" s="23"/>
      <c r="W40" s="22">
        <f t="shared" si="34"/>
        <v>3340.5</v>
      </c>
      <c r="X40" s="25">
        <f>R40</f>
        <v>3340.5</v>
      </c>
      <c r="AA40" s="39"/>
    </row>
    <row r="41" spans="1:29" ht="66.75" customHeight="1" x14ac:dyDescent="0.25">
      <c r="A41" s="40" t="s">
        <v>70</v>
      </c>
      <c r="B41" s="41" t="s">
        <v>71</v>
      </c>
      <c r="C41" s="42"/>
      <c r="D41" s="43"/>
      <c r="E41" s="24"/>
      <c r="F41" s="43"/>
      <c r="G41" s="24"/>
      <c r="H41" s="23">
        <v>1105.5</v>
      </c>
      <c r="I41" s="24">
        <f t="shared" si="27"/>
        <v>1105.5</v>
      </c>
      <c r="J41" s="23">
        <v>6984</v>
      </c>
      <c r="K41" s="22">
        <f t="shared" si="28"/>
        <v>8089.5</v>
      </c>
      <c r="L41" s="23">
        <v>178.29999999999927</v>
      </c>
      <c r="M41" s="24">
        <f t="shared" si="29"/>
        <v>8267.7999999999993</v>
      </c>
      <c r="N41" s="23"/>
      <c r="O41" s="24">
        <f t="shared" si="30"/>
        <v>8267.7999999999993</v>
      </c>
      <c r="P41" s="23">
        <v>2274.3000000000011</v>
      </c>
      <c r="Q41" s="24">
        <f t="shared" si="31"/>
        <v>10542.1</v>
      </c>
      <c r="R41" s="23">
        <v>17275.900000000001</v>
      </c>
      <c r="S41" s="24">
        <f t="shared" si="32"/>
        <v>27818</v>
      </c>
      <c r="T41" s="23"/>
      <c r="U41" s="24">
        <f t="shared" si="33"/>
        <v>27818</v>
      </c>
      <c r="V41" s="23">
        <v>1229.2000000000007</v>
      </c>
      <c r="W41" s="22">
        <f t="shared" si="34"/>
        <v>29047.200000000001</v>
      </c>
      <c r="X41" s="25">
        <f>H41+J41+L41+P41+R41+V41</f>
        <v>29047.200000000001</v>
      </c>
      <c r="Y41" s="1"/>
      <c r="Z41" s="1"/>
    </row>
    <row r="42" spans="1:29" ht="55.5" customHeight="1" x14ac:dyDescent="0.25">
      <c r="A42" s="40" t="s">
        <v>72</v>
      </c>
      <c r="B42" s="41" t="s">
        <v>73</v>
      </c>
      <c r="C42" s="42"/>
      <c r="D42" s="43"/>
      <c r="E42" s="24"/>
      <c r="F42" s="43"/>
      <c r="G42" s="24"/>
      <c r="H42" s="23"/>
      <c r="I42" s="24"/>
      <c r="J42" s="23"/>
      <c r="K42" s="22"/>
      <c r="L42" s="23">
        <v>-1.5</v>
      </c>
      <c r="M42" s="24">
        <f t="shared" si="29"/>
        <v>-1.5</v>
      </c>
      <c r="N42" s="23"/>
      <c r="O42" s="24">
        <f t="shared" si="30"/>
        <v>-1.5</v>
      </c>
      <c r="P42" s="23">
        <v>-4199.7</v>
      </c>
      <c r="Q42" s="24">
        <f t="shared" si="31"/>
        <v>-4201.2</v>
      </c>
      <c r="R42" s="23">
        <v>-21.4</v>
      </c>
      <c r="S42" s="24">
        <f t="shared" si="32"/>
        <v>-4222.5999999999995</v>
      </c>
      <c r="T42" s="23"/>
      <c r="U42" s="24">
        <f t="shared" si="33"/>
        <v>-4222.5999999999995</v>
      </c>
      <c r="V42" s="23">
        <v>-0.9000000000005457</v>
      </c>
      <c r="W42" s="22">
        <f t="shared" si="34"/>
        <v>-4223.5</v>
      </c>
      <c r="X42" s="25">
        <f>L42+P42+R42+V42</f>
        <v>-4223.5</v>
      </c>
      <c r="Y42" s="1"/>
      <c r="Z42" s="39"/>
    </row>
    <row r="43" spans="1:29" s="19" customFormat="1" ht="19.5" customHeight="1" thickBot="1" x14ac:dyDescent="0.25">
      <c r="A43" s="80" t="s">
        <v>74</v>
      </c>
      <c r="B43" s="81"/>
      <c r="C43" s="44">
        <f>C7+C32</f>
        <v>118175123.20000003</v>
      </c>
      <c r="D43" s="44">
        <f t="shared" ref="D43:X43" si="35">D7+D32</f>
        <v>8262241.4000000004</v>
      </c>
      <c r="E43" s="44">
        <f t="shared" si="35"/>
        <v>126437364.60000002</v>
      </c>
      <c r="F43" s="44">
        <f t="shared" si="35"/>
        <v>2536307.1999999993</v>
      </c>
      <c r="G43" s="44">
        <f t="shared" si="35"/>
        <v>128973671.80000001</v>
      </c>
      <c r="H43" s="44">
        <f t="shared" si="35"/>
        <v>370114.59999999974</v>
      </c>
      <c r="I43" s="44">
        <f t="shared" si="35"/>
        <v>129343786.40000001</v>
      </c>
      <c r="J43" s="44">
        <f t="shared" si="35"/>
        <v>16325.500000000558</v>
      </c>
      <c r="K43" s="44">
        <f t="shared" si="35"/>
        <v>129360111.90000001</v>
      </c>
      <c r="L43" s="44">
        <f t="shared" si="35"/>
        <v>1429734.6000000008</v>
      </c>
      <c r="M43" s="44">
        <f t="shared" si="35"/>
        <v>130789846.50000001</v>
      </c>
      <c r="N43" s="44">
        <f t="shared" si="35"/>
        <v>8704150</v>
      </c>
      <c r="O43" s="44">
        <f t="shared" si="35"/>
        <v>139493996.5</v>
      </c>
      <c r="P43" s="44">
        <f t="shared" si="35"/>
        <v>4010003.9999999967</v>
      </c>
      <c r="Q43" s="44">
        <f t="shared" si="35"/>
        <v>143504000.50000003</v>
      </c>
      <c r="R43" s="44">
        <f t="shared" si="35"/>
        <v>776023.69999999972</v>
      </c>
      <c r="S43" s="44">
        <f t="shared" si="35"/>
        <v>144280024.20000002</v>
      </c>
      <c r="T43" s="44">
        <f t="shared" si="35"/>
        <v>975943.20000000112</v>
      </c>
      <c r="U43" s="44">
        <f t="shared" si="35"/>
        <v>145255967.40000004</v>
      </c>
      <c r="V43" s="44">
        <f t="shared" si="35"/>
        <v>2719964.299999998</v>
      </c>
      <c r="W43" s="44">
        <f>W7+W32</f>
        <v>147975931.70000002</v>
      </c>
      <c r="X43" s="45">
        <f t="shared" si="35"/>
        <v>29800808.5</v>
      </c>
    </row>
    <row r="45" spans="1:29" x14ac:dyDescent="0.2">
      <c r="W45" s="39"/>
      <c r="Y45" s="39"/>
      <c r="AC45" s="39"/>
    </row>
    <row r="46" spans="1:29" x14ac:dyDescent="0.2">
      <c r="C46" s="47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48"/>
      <c r="X46" s="39"/>
    </row>
    <row r="47" spans="1:29" x14ac:dyDescent="0.2">
      <c r="W47" s="39"/>
    </row>
    <row r="48" spans="1:29" x14ac:dyDescent="0.2">
      <c r="W48" s="49"/>
      <c r="X48" s="39"/>
    </row>
    <row r="49" spans="3:24" x14ac:dyDescent="0.2">
      <c r="C49" s="50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39"/>
    </row>
    <row r="50" spans="3:24" x14ac:dyDescent="0.2"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49"/>
      <c r="X50" s="39"/>
    </row>
    <row r="51" spans="3:24" x14ac:dyDescent="0.2">
      <c r="C51" s="53"/>
      <c r="D51" s="54"/>
      <c r="E51" s="54"/>
      <c r="F51" s="54"/>
      <c r="G51" s="54"/>
      <c r="H51" s="54"/>
      <c r="I51" s="54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39"/>
      <c r="X51" s="39"/>
    </row>
    <row r="52" spans="3:24" x14ac:dyDescent="0.2">
      <c r="C52" s="53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X52" s="39"/>
    </row>
    <row r="54" spans="3:24" ht="15.75" x14ac:dyDescent="0.25">
      <c r="W54" s="1"/>
    </row>
  </sheetData>
  <mergeCells count="17">
    <mergeCell ref="D3:V3"/>
    <mergeCell ref="T4:U4"/>
    <mergeCell ref="R4:S4"/>
    <mergeCell ref="A43:B43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19685039370078741" right="0.19685039370078741" top="0.11811023622047245" bottom="0.11811023622047245" header="0" footer="0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6"/>
  <sheetViews>
    <sheetView view="pageBreakPreview" zoomScale="70" zoomScaleNormal="44" zoomScaleSheetLayoutView="70" workbookViewId="0">
      <pane xSplit="2" ySplit="6" topLeftCell="H7" activePane="bottomRight" state="frozen"/>
      <selection activeCell="E5" sqref="E5"/>
      <selection pane="topRight" activeCell="E5" sqref="E5"/>
      <selection pane="bottomLeft" activeCell="E5" sqref="E5"/>
      <selection pane="bottomRight" activeCell="W91" sqref="W91"/>
    </sheetView>
  </sheetViews>
  <sheetFormatPr defaultRowHeight="12.75" x14ac:dyDescent="0.2"/>
  <cols>
    <col min="1" max="1" width="19" style="6" customWidth="1"/>
    <col min="2" max="2" width="54.1640625" style="46" customWidth="1"/>
    <col min="3" max="3" width="24" style="46" customWidth="1"/>
    <col min="4" max="4" width="18" style="56" customWidth="1"/>
    <col min="5" max="5" width="17.83203125" style="56" customWidth="1"/>
    <col min="6" max="6" width="16.33203125" style="56" customWidth="1"/>
    <col min="7" max="7" width="17.33203125" style="56" customWidth="1"/>
    <col min="8" max="8" width="16.1640625" style="56" customWidth="1"/>
    <col min="9" max="9" width="18.33203125" style="56" customWidth="1"/>
    <col min="10" max="10" width="17.6640625" style="56" customWidth="1"/>
    <col min="11" max="11" width="19.33203125" style="56" customWidth="1"/>
    <col min="12" max="12" width="18.5" style="56" customWidth="1"/>
    <col min="13" max="13" width="19.33203125" style="56" customWidth="1"/>
    <col min="14" max="14" width="18.5" style="56" customWidth="1"/>
    <col min="15" max="15" width="19.1640625" style="56" customWidth="1"/>
    <col min="16" max="17" width="19.33203125" style="56" customWidth="1"/>
    <col min="18" max="18" width="17.5" style="56" customWidth="1"/>
    <col min="19" max="19" width="17" style="56" customWidth="1"/>
    <col min="20" max="22" width="17.5" style="56" customWidth="1"/>
    <col min="23" max="23" width="23.5" style="6" customWidth="1"/>
    <col min="24" max="24" width="15.5" style="6" customWidth="1"/>
    <col min="25" max="25" width="29" style="55" customWidth="1"/>
    <col min="26" max="26" width="23.6640625" style="6" customWidth="1"/>
    <col min="27" max="16384" width="9.33203125" style="6"/>
  </cols>
  <sheetData>
    <row r="1" spans="1:26" ht="23.25" customHeight="1" x14ac:dyDescent="0.2">
      <c r="A1" s="97" t="s">
        <v>243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</row>
    <row r="2" spans="1:26" ht="15.75" customHeight="1" thickBot="1" x14ac:dyDescent="0.25">
      <c r="B2" s="7"/>
      <c r="C2" s="7"/>
      <c r="X2" s="8" t="s">
        <v>0</v>
      </c>
    </row>
    <row r="3" spans="1:26" ht="73.5" customHeight="1" thickBot="1" x14ac:dyDescent="0.25">
      <c r="A3" s="98" t="s">
        <v>75</v>
      </c>
      <c r="B3" s="83" t="s">
        <v>2</v>
      </c>
      <c r="C3" s="83" t="s">
        <v>244</v>
      </c>
      <c r="D3" s="92" t="s">
        <v>239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4"/>
      <c r="W3" s="87" t="s">
        <v>240</v>
      </c>
      <c r="X3" s="83" t="s">
        <v>3</v>
      </c>
    </row>
    <row r="4" spans="1:26" ht="26.25" customHeight="1" thickBot="1" x14ac:dyDescent="0.25">
      <c r="A4" s="99"/>
      <c r="B4" s="84"/>
      <c r="C4" s="84"/>
      <c r="D4" s="90" t="s">
        <v>238</v>
      </c>
      <c r="E4" s="91"/>
      <c r="F4" s="90" t="s">
        <v>246</v>
      </c>
      <c r="G4" s="91"/>
      <c r="H4" s="90" t="s">
        <v>247</v>
      </c>
      <c r="I4" s="91"/>
      <c r="J4" s="90" t="s">
        <v>248</v>
      </c>
      <c r="K4" s="91"/>
      <c r="L4" s="90" t="s">
        <v>249</v>
      </c>
      <c r="M4" s="91"/>
      <c r="N4" s="90" t="s">
        <v>250</v>
      </c>
      <c r="O4" s="91"/>
      <c r="P4" s="90" t="s">
        <v>251</v>
      </c>
      <c r="Q4" s="91"/>
      <c r="R4" s="90" t="s">
        <v>252</v>
      </c>
      <c r="S4" s="91"/>
      <c r="T4" s="78" t="s">
        <v>253</v>
      </c>
      <c r="U4" s="79"/>
      <c r="V4" s="57" t="s">
        <v>253</v>
      </c>
      <c r="W4" s="88"/>
      <c r="X4" s="84"/>
    </row>
    <row r="5" spans="1:26" ht="27" customHeight="1" thickBot="1" x14ac:dyDescent="0.25">
      <c r="A5" s="85"/>
      <c r="B5" s="85"/>
      <c r="C5" s="86"/>
      <c r="D5" s="10" t="s">
        <v>4</v>
      </c>
      <c r="E5" s="11" t="s">
        <v>245</v>
      </c>
      <c r="F5" s="10" t="s">
        <v>4</v>
      </c>
      <c r="G5" s="11" t="s">
        <v>245</v>
      </c>
      <c r="H5" s="10" t="s">
        <v>4</v>
      </c>
      <c r="I5" s="11" t="s">
        <v>245</v>
      </c>
      <c r="J5" s="10" t="s">
        <v>4</v>
      </c>
      <c r="K5" s="11" t="s">
        <v>245</v>
      </c>
      <c r="L5" s="10" t="s">
        <v>4</v>
      </c>
      <c r="M5" s="11" t="s">
        <v>245</v>
      </c>
      <c r="N5" s="10" t="s">
        <v>4</v>
      </c>
      <c r="O5" s="11" t="s">
        <v>245</v>
      </c>
      <c r="P5" s="10" t="s">
        <v>4</v>
      </c>
      <c r="Q5" s="11" t="s">
        <v>245</v>
      </c>
      <c r="R5" s="10" t="s">
        <v>4</v>
      </c>
      <c r="S5" s="11" t="s">
        <v>245</v>
      </c>
      <c r="T5" s="10" t="s">
        <v>4</v>
      </c>
      <c r="U5" s="11" t="s">
        <v>245</v>
      </c>
      <c r="V5" s="12" t="s">
        <v>4</v>
      </c>
      <c r="W5" s="89"/>
      <c r="X5" s="86"/>
    </row>
    <row r="6" spans="1:26" ht="13.5" thickBot="1" x14ac:dyDescent="0.25">
      <c r="A6" s="13">
        <v>1</v>
      </c>
      <c r="B6" s="11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  <c r="U6" s="13">
        <v>21</v>
      </c>
      <c r="V6" s="13">
        <v>22</v>
      </c>
      <c r="W6" s="13">
        <v>23</v>
      </c>
      <c r="X6" s="13">
        <v>24</v>
      </c>
    </row>
    <row r="7" spans="1:26" s="19" customFormat="1" ht="15.75" x14ac:dyDescent="0.25">
      <c r="A7" s="58" t="s">
        <v>76</v>
      </c>
      <c r="B7" s="15" t="s">
        <v>77</v>
      </c>
      <c r="C7" s="16">
        <f>SUM(C8:C16)</f>
        <v>5579699.5</v>
      </c>
      <c r="D7" s="16">
        <f t="shared" ref="D7:M7" si="0">SUM(D8:D16)</f>
        <v>-16060.499999999884</v>
      </c>
      <c r="E7" s="16">
        <f t="shared" si="0"/>
        <v>5563639</v>
      </c>
      <c r="F7" s="16">
        <f t="shared" si="0"/>
        <v>-476970.8000000001</v>
      </c>
      <c r="G7" s="16">
        <f t="shared" si="0"/>
        <v>5086668.2</v>
      </c>
      <c r="H7" s="16">
        <f t="shared" si="0"/>
        <v>-5560.7999999998137</v>
      </c>
      <c r="I7" s="16">
        <f t="shared" si="0"/>
        <v>5081107.4000000004</v>
      </c>
      <c r="J7" s="16">
        <f t="shared" si="0"/>
        <v>3715.4999999998254</v>
      </c>
      <c r="K7" s="16">
        <f t="shared" si="0"/>
        <v>5084822.9000000004</v>
      </c>
      <c r="L7" s="16">
        <f t="shared" si="0"/>
        <v>51550.300000000119</v>
      </c>
      <c r="M7" s="16">
        <f t="shared" si="0"/>
        <v>5136373.2000000011</v>
      </c>
      <c r="N7" s="16">
        <f>SUM(N8:N16)</f>
        <v>298243.49999999988</v>
      </c>
      <c r="O7" s="16">
        <f t="shared" ref="O7:W7" si="1">SUM(O8:O16)</f>
        <v>5434616.7000000002</v>
      </c>
      <c r="P7" s="16">
        <f t="shared" si="1"/>
        <v>-159866.59999999992</v>
      </c>
      <c r="Q7" s="16">
        <f t="shared" si="1"/>
        <v>5274750.0999999996</v>
      </c>
      <c r="R7" s="16">
        <f t="shared" si="1"/>
        <v>60955.800000000105</v>
      </c>
      <c r="S7" s="16">
        <f t="shared" si="1"/>
        <v>5335705.9000000004</v>
      </c>
      <c r="T7" s="16">
        <f t="shared" si="1"/>
        <v>219488.09999999963</v>
      </c>
      <c r="U7" s="16">
        <f t="shared" si="1"/>
        <v>5555194</v>
      </c>
      <c r="V7" s="16">
        <f t="shared" si="1"/>
        <v>1080170.2000000002</v>
      </c>
      <c r="W7" s="16">
        <f t="shared" si="1"/>
        <v>6635364.2000000011</v>
      </c>
      <c r="X7" s="17">
        <f>SUM(X8:X16)</f>
        <v>1055664.7000000002</v>
      </c>
      <c r="Y7" s="59"/>
      <c r="Z7" s="18"/>
    </row>
    <row r="8" spans="1:26" ht="43.5" customHeight="1" x14ac:dyDescent="0.25">
      <c r="A8" s="60" t="s">
        <v>78</v>
      </c>
      <c r="B8" s="61" t="s">
        <v>79</v>
      </c>
      <c r="C8" s="22">
        <v>231295.1</v>
      </c>
      <c r="D8" s="62"/>
      <c r="E8" s="63">
        <f>C8+D8</f>
        <v>231295.1</v>
      </c>
      <c r="F8" s="62"/>
      <c r="G8" s="63">
        <f>E8+F8</f>
        <v>231295.1</v>
      </c>
      <c r="H8" s="62"/>
      <c r="I8" s="63">
        <f>G8+H8</f>
        <v>231295.1</v>
      </c>
      <c r="J8" s="62"/>
      <c r="K8" s="64">
        <f>I8+J8</f>
        <v>231295.1</v>
      </c>
      <c r="L8" s="62"/>
      <c r="M8" s="63">
        <f>K8+L8</f>
        <v>231295.1</v>
      </c>
      <c r="N8" s="62"/>
      <c r="O8" s="63">
        <f>M8+N8</f>
        <v>231295.1</v>
      </c>
      <c r="P8" s="62">
        <v>3471</v>
      </c>
      <c r="Q8" s="63">
        <f>O8+P8</f>
        <v>234766.1</v>
      </c>
      <c r="R8" s="62"/>
      <c r="S8" s="63">
        <f>Q8+R8</f>
        <v>234766.1</v>
      </c>
      <c r="T8" s="62"/>
      <c r="U8" s="63">
        <f>S8+T8</f>
        <v>234766.1</v>
      </c>
      <c r="V8" s="62"/>
      <c r="W8" s="64">
        <f>U8+V8</f>
        <v>234766.1</v>
      </c>
      <c r="X8" s="25">
        <f>P8</f>
        <v>3471</v>
      </c>
      <c r="Y8" s="65"/>
      <c r="Z8" s="18"/>
    </row>
    <row r="9" spans="1:26" ht="50.25" customHeight="1" x14ac:dyDescent="0.25">
      <c r="A9" s="60" t="s">
        <v>80</v>
      </c>
      <c r="B9" s="61" t="s">
        <v>81</v>
      </c>
      <c r="C9" s="22">
        <v>275588.90000000002</v>
      </c>
      <c r="D9" s="62"/>
      <c r="E9" s="63">
        <f t="shared" ref="E9:E72" si="2">C9+D9</f>
        <v>275588.90000000002</v>
      </c>
      <c r="F9" s="62"/>
      <c r="G9" s="63">
        <f t="shared" ref="G9:G72" si="3">E9+F9</f>
        <v>275588.90000000002</v>
      </c>
      <c r="H9" s="62"/>
      <c r="I9" s="63">
        <f t="shared" ref="I9:I72" si="4">G9+H9</f>
        <v>275588.90000000002</v>
      </c>
      <c r="J9" s="62"/>
      <c r="K9" s="64">
        <f t="shared" ref="K9:K72" si="5">I9+J9</f>
        <v>275588.90000000002</v>
      </c>
      <c r="L9" s="62"/>
      <c r="M9" s="63">
        <f t="shared" ref="M9:M72" si="6">K9+L9</f>
        <v>275588.90000000002</v>
      </c>
      <c r="N9" s="62"/>
      <c r="O9" s="63">
        <f t="shared" ref="O9:O72" si="7">M9+N9</f>
        <v>275588.90000000002</v>
      </c>
      <c r="P9" s="62"/>
      <c r="Q9" s="63">
        <f t="shared" ref="Q9:Q72" si="8">O9+P9</f>
        <v>275588.90000000002</v>
      </c>
      <c r="R9" s="62"/>
      <c r="S9" s="63">
        <f t="shared" ref="S9:S72" si="9">Q9+R9</f>
        <v>275588.90000000002</v>
      </c>
      <c r="T9" s="62"/>
      <c r="U9" s="63">
        <f t="shared" ref="U9:U72" si="10">S9+T9</f>
        <v>275588.90000000002</v>
      </c>
      <c r="V9" s="62"/>
      <c r="W9" s="64">
        <f t="shared" ref="W9:W72" si="11">U9+V9</f>
        <v>275588.90000000002</v>
      </c>
      <c r="X9" s="25"/>
      <c r="Y9" s="66"/>
      <c r="Z9" s="18"/>
    </row>
    <row r="10" spans="1:26" ht="57.75" customHeight="1" x14ac:dyDescent="0.25">
      <c r="A10" s="60" t="s">
        <v>82</v>
      </c>
      <c r="B10" s="61" t="s">
        <v>83</v>
      </c>
      <c r="C10" s="22">
        <v>122061.2</v>
      </c>
      <c r="D10" s="62"/>
      <c r="E10" s="63">
        <f t="shared" si="2"/>
        <v>122061.2</v>
      </c>
      <c r="F10" s="62"/>
      <c r="G10" s="63">
        <f t="shared" si="3"/>
        <v>122061.2</v>
      </c>
      <c r="H10" s="62"/>
      <c r="I10" s="63">
        <f t="shared" si="4"/>
        <v>122061.2</v>
      </c>
      <c r="J10" s="62"/>
      <c r="K10" s="64">
        <f t="shared" si="5"/>
        <v>122061.2</v>
      </c>
      <c r="L10" s="62">
        <v>3500.8000000000029</v>
      </c>
      <c r="M10" s="63">
        <f t="shared" si="6"/>
        <v>125562</v>
      </c>
      <c r="N10" s="62"/>
      <c r="O10" s="63">
        <f t="shared" si="7"/>
        <v>125562</v>
      </c>
      <c r="P10" s="62">
        <v>1530.3000000000029</v>
      </c>
      <c r="Q10" s="63">
        <f t="shared" si="8"/>
        <v>127092.3</v>
      </c>
      <c r="R10" s="62"/>
      <c r="S10" s="63">
        <f t="shared" si="9"/>
        <v>127092.3</v>
      </c>
      <c r="T10" s="62"/>
      <c r="U10" s="63">
        <f t="shared" si="10"/>
        <v>127092.3</v>
      </c>
      <c r="V10" s="62"/>
      <c r="W10" s="64">
        <f t="shared" si="11"/>
        <v>127092.3</v>
      </c>
      <c r="X10" s="25">
        <f>L10+P10</f>
        <v>5031.1000000000058</v>
      </c>
      <c r="Y10" s="65"/>
      <c r="Z10" s="18"/>
    </row>
    <row r="11" spans="1:26" ht="17.25" customHeight="1" x14ac:dyDescent="0.25">
      <c r="A11" s="60" t="s">
        <v>84</v>
      </c>
      <c r="B11" s="61" t="s">
        <v>85</v>
      </c>
      <c r="C11" s="22">
        <v>488214.9</v>
      </c>
      <c r="D11" s="62">
        <v>84775.400000000023</v>
      </c>
      <c r="E11" s="63">
        <f t="shared" si="2"/>
        <v>572990.30000000005</v>
      </c>
      <c r="F11" s="62">
        <v>389.89999999990687</v>
      </c>
      <c r="G11" s="63">
        <f t="shared" si="3"/>
        <v>573380.19999999995</v>
      </c>
      <c r="H11" s="62"/>
      <c r="I11" s="63">
        <f t="shared" si="4"/>
        <v>573380.19999999995</v>
      </c>
      <c r="J11" s="62"/>
      <c r="K11" s="64">
        <f t="shared" si="5"/>
        <v>573380.19999999995</v>
      </c>
      <c r="L11" s="62">
        <v>44519.900000000023</v>
      </c>
      <c r="M11" s="63">
        <f t="shared" si="6"/>
        <v>617900.1</v>
      </c>
      <c r="N11" s="62">
        <v>20400</v>
      </c>
      <c r="O11" s="63">
        <f t="shared" si="7"/>
        <v>638300.1</v>
      </c>
      <c r="P11" s="62"/>
      <c r="Q11" s="63">
        <f t="shared" si="8"/>
        <v>638300.1</v>
      </c>
      <c r="R11" s="62">
        <v>22820.300000000047</v>
      </c>
      <c r="S11" s="63">
        <f t="shared" si="9"/>
        <v>661120.4</v>
      </c>
      <c r="T11" s="62">
        <v>11100</v>
      </c>
      <c r="U11" s="63">
        <f t="shared" si="10"/>
        <v>672220.4</v>
      </c>
      <c r="V11" s="62">
        <v>11293.900000000023</v>
      </c>
      <c r="W11" s="64">
        <f t="shared" si="11"/>
        <v>683514.3</v>
      </c>
      <c r="X11" s="25">
        <f>D11+F11+L11+N11+R11+T11+V11</f>
        <v>195299.40000000002</v>
      </c>
      <c r="Y11" s="66"/>
      <c r="Z11" s="18"/>
    </row>
    <row r="12" spans="1:26" ht="38.25" x14ac:dyDescent="0.25">
      <c r="A12" s="60" t="s">
        <v>86</v>
      </c>
      <c r="B12" s="61" t="s">
        <v>87</v>
      </c>
      <c r="C12" s="22">
        <v>300784.2</v>
      </c>
      <c r="D12" s="62"/>
      <c r="E12" s="63">
        <f t="shared" si="2"/>
        <v>300784.2</v>
      </c>
      <c r="F12" s="62">
        <v>419.79999999998836</v>
      </c>
      <c r="G12" s="63">
        <f t="shared" si="3"/>
        <v>301204</v>
      </c>
      <c r="H12" s="62"/>
      <c r="I12" s="63">
        <f t="shared" si="4"/>
        <v>301204</v>
      </c>
      <c r="J12" s="62">
        <v>1820.2000000000116</v>
      </c>
      <c r="K12" s="64">
        <f t="shared" si="5"/>
        <v>303024.2</v>
      </c>
      <c r="L12" s="62"/>
      <c r="M12" s="63">
        <f t="shared" si="6"/>
        <v>303024.2</v>
      </c>
      <c r="N12" s="62"/>
      <c r="O12" s="63">
        <f t="shared" si="7"/>
        <v>303024.2</v>
      </c>
      <c r="P12" s="62">
        <v>27000</v>
      </c>
      <c r="Q12" s="63">
        <f t="shared" si="8"/>
        <v>330024.2</v>
      </c>
      <c r="R12" s="62">
        <v>782.70000000001164</v>
      </c>
      <c r="S12" s="63">
        <f t="shared" si="9"/>
        <v>330806.90000000002</v>
      </c>
      <c r="T12" s="62"/>
      <c r="U12" s="63">
        <f t="shared" si="10"/>
        <v>330806.90000000002</v>
      </c>
      <c r="V12" s="62"/>
      <c r="W12" s="64">
        <f t="shared" si="11"/>
        <v>330806.90000000002</v>
      </c>
      <c r="X12" s="25">
        <f>F12+J12+P12+R12</f>
        <v>30022.700000000012</v>
      </c>
      <c r="Y12" s="66"/>
      <c r="Z12" s="18"/>
    </row>
    <row r="13" spans="1:26" ht="17.25" customHeight="1" x14ac:dyDescent="0.25">
      <c r="A13" s="60" t="s">
        <v>88</v>
      </c>
      <c r="B13" s="61" t="s">
        <v>89</v>
      </c>
      <c r="C13" s="22">
        <v>137691.6</v>
      </c>
      <c r="D13" s="62"/>
      <c r="E13" s="63">
        <f t="shared" si="2"/>
        <v>137691.6</v>
      </c>
      <c r="F13" s="62"/>
      <c r="G13" s="63">
        <f t="shared" si="3"/>
        <v>137691.6</v>
      </c>
      <c r="H13" s="62"/>
      <c r="I13" s="63">
        <f t="shared" si="4"/>
        <v>137691.6</v>
      </c>
      <c r="J13" s="62"/>
      <c r="K13" s="64">
        <f t="shared" si="5"/>
        <v>137691.6</v>
      </c>
      <c r="L13" s="62"/>
      <c r="M13" s="63">
        <f t="shared" si="6"/>
        <v>137691.6</v>
      </c>
      <c r="N13" s="62">
        <v>350940.1</v>
      </c>
      <c r="O13" s="63">
        <f t="shared" si="7"/>
        <v>488631.69999999995</v>
      </c>
      <c r="P13" s="62"/>
      <c r="Q13" s="63">
        <f t="shared" si="8"/>
        <v>488631.69999999995</v>
      </c>
      <c r="R13" s="62"/>
      <c r="S13" s="63">
        <f t="shared" si="9"/>
        <v>488631.69999999995</v>
      </c>
      <c r="T13" s="62"/>
      <c r="U13" s="63">
        <f t="shared" si="10"/>
        <v>488631.69999999995</v>
      </c>
      <c r="V13" s="62"/>
      <c r="W13" s="64">
        <f t="shared" si="11"/>
        <v>488631.69999999995</v>
      </c>
      <c r="X13" s="25">
        <f>N13</f>
        <v>350940.1</v>
      </c>
      <c r="Y13" s="65"/>
      <c r="Z13" s="18"/>
    </row>
    <row r="14" spans="1:26" ht="16.5" customHeight="1" x14ac:dyDescent="0.25">
      <c r="A14" s="60" t="s">
        <v>90</v>
      </c>
      <c r="B14" s="61" t="s">
        <v>91</v>
      </c>
      <c r="C14" s="22">
        <v>500000</v>
      </c>
      <c r="D14" s="62"/>
      <c r="E14" s="63">
        <f t="shared" si="2"/>
        <v>500000</v>
      </c>
      <c r="F14" s="62"/>
      <c r="G14" s="63">
        <f t="shared" si="3"/>
        <v>500000</v>
      </c>
      <c r="H14" s="62"/>
      <c r="I14" s="63">
        <f t="shared" si="4"/>
        <v>500000</v>
      </c>
      <c r="J14" s="62"/>
      <c r="K14" s="64">
        <f t="shared" si="5"/>
        <v>500000</v>
      </c>
      <c r="L14" s="62">
        <v>-3275</v>
      </c>
      <c r="M14" s="63">
        <f t="shared" si="6"/>
        <v>496725</v>
      </c>
      <c r="N14" s="62"/>
      <c r="O14" s="63">
        <f t="shared" si="7"/>
        <v>496725</v>
      </c>
      <c r="P14" s="62">
        <v>-50</v>
      </c>
      <c r="Q14" s="63">
        <f t="shared" si="8"/>
        <v>496675</v>
      </c>
      <c r="R14" s="62">
        <v>32635.199999999953</v>
      </c>
      <c r="S14" s="63">
        <f t="shared" si="9"/>
        <v>529310.19999999995</v>
      </c>
      <c r="T14" s="62">
        <v>200000</v>
      </c>
      <c r="U14" s="63">
        <f t="shared" si="10"/>
        <v>729310.2</v>
      </c>
      <c r="V14" s="62">
        <v>300000</v>
      </c>
      <c r="W14" s="64">
        <f t="shared" si="11"/>
        <v>1029310.2</v>
      </c>
      <c r="X14" s="25">
        <f>L14+P14+R14+T14+V14</f>
        <v>529310.19999999995</v>
      </c>
      <c r="Y14" s="66"/>
      <c r="Z14" s="18"/>
    </row>
    <row r="15" spans="1:26" ht="26.25" x14ac:dyDescent="0.25">
      <c r="A15" s="60" t="s">
        <v>92</v>
      </c>
      <c r="B15" s="67" t="s">
        <v>93</v>
      </c>
      <c r="C15" s="22">
        <v>199.7</v>
      </c>
      <c r="D15" s="62"/>
      <c r="E15" s="63">
        <f t="shared" si="2"/>
        <v>199.7</v>
      </c>
      <c r="F15" s="62"/>
      <c r="G15" s="63">
        <f t="shared" si="3"/>
        <v>199.7</v>
      </c>
      <c r="H15" s="62"/>
      <c r="I15" s="63">
        <f t="shared" si="4"/>
        <v>199.7</v>
      </c>
      <c r="J15" s="62"/>
      <c r="K15" s="64">
        <f t="shared" si="5"/>
        <v>199.7</v>
      </c>
      <c r="L15" s="62"/>
      <c r="M15" s="63">
        <f t="shared" si="6"/>
        <v>199.7</v>
      </c>
      <c r="N15" s="62"/>
      <c r="O15" s="63">
        <f t="shared" si="7"/>
        <v>199.7</v>
      </c>
      <c r="P15" s="62"/>
      <c r="Q15" s="63">
        <f t="shared" si="8"/>
        <v>199.7</v>
      </c>
      <c r="R15" s="62"/>
      <c r="S15" s="63">
        <f t="shared" si="9"/>
        <v>199.7</v>
      </c>
      <c r="T15" s="62"/>
      <c r="U15" s="63">
        <f t="shared" si="10"/>
        <v>199.7</v>
      </c>
      <c r="V15" s="62"/>
      <c r="W15" s="64">
        <f t="shared" si="11"/>
        <v>199.7</v>
      </c>
      <c r="X15" s="25"/>
      <c r="Y15" s="65"/>
      <c r="Z15" s="18"/>
    </row>
    <row r="16" spans="1:26" ht="19.5" customHeight="1" x14ac:dyDescent="0.25">
      <c r="A16" s="60" t="s">
        <v>94</v>
      </c>
      <c r="B16" s="61" t="s">
        <v>95</v>
      </c>
      <c r="C16" s="22">
        <v>3523863.9</v>
      </c>
      <c r="D16" s="62">
        <v>-100835.89999999991</v>
      </c>
      <c r="E16" s="63">
        <f t="shared" si="2"/>
        <v>3423028</v>
      </c>
      <c r="F16" s="62">
        <v>-477780.5</v>
      </c>
      <c r="G16" s="63">
        <f t="shared" si="3"/>
        <v>2945247.5</v>
      </c>
      <c r="H16" s="62">
        <v>-5560.7999999998137</v>
      </c>
      <c r="I16" s="63">
        <f t="shared" si="4"/>
        <v>2939686.7</v>
      </c>
      <c r="J16" s="62">
        <v>1895.2999999998137</v>
      </c>
      <c r="K16" s="64">
        <f t="shared" si="5"/>
        <v>2941582</v>
      </c>
      <c r="L16" s="62">
        <v>6804.6000000000931</v>
      </c>
      <c r="M16" s="63">
        <f t="shared" si="6"/>
        <v>2948386.6</v>
      </c>
      <c r="N16" s="62">
        <v>-73096.600000000093</v>
      </c>
      <c r="O16" s="63">
        <f t="shared" si="7"/>
        <v>2875290</v>
      </c>
      <c r="P16" s="62">
        <v>-191817.89999999991</v>
      </c>
      <c r="Q16" s="63">
        <f t="shared" si="8"/>
        <v>2683472.1</v>
      </c>
      <c r="R16" s="62">
        <v>4717.6000000000931</v>
      </c>
      <c r="S16" s="63">
        <f t="shared" si="9"/>
        <v>2688189.7</v>
      </c>
      <c r="T16" s="62">
        <v>8388.0999999996275</v>
      </c>
      <c r="U16" s="63">
        <f t="shared" si="10"/>
        <v>2696577.8</v>
      </c>
      <c r="V16" s="62">
        <v>768876.30000000028</v>
      </c>
      <c r="W16" s="64">
        <f t="shared" si="11"/>
        <v>3465454.1</v>
      </c>
      <c r="X16" s="25">
        <f>D16+F16+H16+J16+L16+N16+P16+R16+T16+V16</f>
        <v>-58409.799999999814</v>
      </c>
      <c r="Y16" s="66"/>
      <c r="Z16" s="18"/>
    </row>
    <row r="17" spans="1:26" s="19" customFormat="1" ht="17.25" customHeight="1" x14ac:dyDescent="0.2">
      <c r="A17" s="68" t="s">
        <v>96</v>
      </c>
      <c r="B17" s="36" t="s">
        <v>97</v>
      </c>
      <c r="C17" s="37">
        <f>SUM(C18:C19)</f>
        <v>51672.6</v>
      </c>
      <c r="D17" s="37"/>
      <c r="E17" s="37">
        <f t="shared" ref="E17:W17" si="12">SUM(E18:E19)</f>
        <v>51672.6</v>
      </c>
      <c r="F17" s="37"/>
      <c r="G17" s="37">
        <f t="shared" si="12"/>
        <v>51672.6</v>
      </c>
      <c r="H17" s="37"/>
      <c r="I17" s="37">
        <f t="shared" si="12"/>
        <v>51672.6</v>
      </c>
      <c r="J17" s="37"/>
      <c r="K17" s="37">
        <f t="shared" si="12"/>
        <v>51672.6</v>
      </c>
      <c r="L17" s="37"/>
      <c r="M17" s="37">
        <f t="shared" si="12"/>
        <v>51672.6</v>
      </c>
      <c r="N17" s="37"/>
      <c r="O17" s="37">
        <f t="shared" si="12"/>
        <v>51672.6</v>
      </c>
      <c r="P17" s="37"/>
      <c r="Q17" s="37">
        <f t="shared" si="12"/>
        <v>51672.6</v>
      </c>
      <c r="R17" s="37"/>
      <c r="S17" s="37">
        <f t="shared" si="12"/>
        <v>51672.6</v>
      </c>
      <c r="T17" s="37">
        <f t="shared" si="12"/>
        <v>2962.5</v>
      </c>
      <c r="U17" s="37">
        <f t="shared" si="12"/>
        <v>54635.1</v>
      </c>
      <c r="V17" s="37"/>
      <c r="W17" s="37">
        <f t="shared" si="12"/>
        <v>54635.1</v>
      </c>
      <c r="X17" s="38">
        <f>X18+X19</f>
        <v>2962.5</v>
      </c>
      <c r="Y17" s="69"/>
      <c r="Z17" s="18"/>
    </row>
    <row r="18" spans="1:26" ht="16.5" customHeight="1" x14ac:dyDescent="0.25">
      <c r="A18" s="60" t="s">
        <v>98</v>
      </c>
      <c r="B18" s="61" t="s">
        <v>99</v>
      </c>
      <c r="C18" s="22">
        <v>51502.6</v>
      </c>
      <c r="D18" s="62"/>
      <c r="E18" s="63">
        <f t="shared" si="2"/>
        <v>51502.6</v>
      </c>
      <c r="F18" s="62"/>
      <c r="G18" s="63">
        <f t="shared" si="3"/>
        <v>51502.6</v>
      </c>
      <c r="H18" s="62"/>
      <c r="I18" s="63">
        <f t="shared" si="4"/>
        <v>51502.6</v>
      </c>
      <c r="J18" s="62"/>
      <c r="K18" s="64">
        <f t="shared" si="5"/>
        <v>51502.6</v>
      </c>
      <c r="L18" s="62"/>
      <c r="M18" s="63">
        <f t="shared" si="6"/>
        <v>51502.6</v>
      </c>
      <c r="N18" s="62"/>
      <c r="O18" s="63">
        <f t="shared" si="7"/>
        <v>51502.6</v>
      </c>
      <c r="P18" s="62"/>
      <c r="Q18" s="63">
        <f t="shared" si="8"/>
        <v>51502.6</v>
      </c>
      <c r="R18" s="62"/>
      <c r="S18" s="63">
        <f t="shared" si="9"/>
        <v>51502.6</v>
      </c>
      <c r="T18" s="62">
        <v>2962.5</v>
      </c>
      <c r="U18" s="63">
        <f t="shared" si="10"/>
        <v>54465.1</v>
      </c>
      <c r="V18" s="62"/>
      <c r="W18" s="64">
        <f t="shared" si="11"/>
        <v>54465.1</v>
      </c>
      <c r="X18" s="25">
        <f>T18</f>
        <v>2962.5</v>
      </c>
      <c r="Y18" s="65"/>
      <c r="Z18" s="18"/>
    </row>
    <row r="19" spans="1:26" ht="18" customHeight="1" x14ac:dyDescent="0.25">
      <c r="A19" s="60" t="s">
        <v>100</v>
      </c>
      <c r="B19" s="61" t="s">
        <v>101</v>
      </c>
      <c r="C19" s="22">
        <v>170</v>
      </c>
      <c r="D19" s="62"/>
      <c r="E19" s="63">
        <f t="shared" si="2"/>
        <v>170</v>
      </c>
      <c r="F19" s="62"/>
      <c r="G19" s="63">
        <f t="shared" si="3"/>
        <v>170</v>
      </c>
      <c r="H19" s="62"/>
      <c r="I19" s="63">
        <f t="shared" si="4"/>
        <v>170</v>
      </c>
      <c r="J19" s="62"/>
      <c r="K19" s="64">
        <f t="shared" si="5"/>
        <v>170</v>
      </c>
      <c r="L19" s="62"/>
      <c r="M19" s="63">
        <f t="shared" si="6"/>
        <v>170</v>
      </c>
      <c r="N19" s="62"/>
      <c r="O19" s="63">
        <f t="shared" si="7"/>
        <v>170</v>
      </c>
      <c r="P19" s="62"/>
      <c r="Q19" s="63">
        <f t="shared" si="8"/>
        <v>170</v>
      </c>
      <c r="R19" s="62"/>
      <c r="S19" s="63">
        <f t="shared" si="9"/>
        <v>170</v>
      </c>
      <c r="T19" s="62"/>
      <c r="U19" s="63">
        <f t="shared" si="10"/>
        <v>170</v>
      </c>
      <c r="V19" s="62"/>
      <c r="W19" s="64">
        <f t="shared" si="11"/>
        <v>170</v>
      </c>
      <c r="X19" s="25"/>
      <c r="Y19" s="65"/>
      <c r="Z19" s="18"/>
    </row>
    <row r="20" spans="1:26" s="19" customFormat="1" ht="29.25" customHeight="1" x14ac:dyDescent="0.25">
      <c r="A20" s="68" t="s">
        <v>102</v>
      </c>
      <c r="B20" s="36" t="s">
        <v>103</v>
      </c>
      <c r="C20" s="37">
        <f>SUM(C21:C24)</f>
        <v>675750.3</v>
      </c>
      <c r="D20" s="37">
        <f t="shared" ref="D20:O20" si="13">SUM(D21:D24)</f>
        <v>16732.100000000035</v>
      </c>
      <c r="E20" s="37">
        <f t="shared" si="13"/>
        <v>692482.4</v>
      </c>
      <c r="F20" s="37">
        <f t="shared" si="13"/>
        <v>109</v>
      </c>
      <c r="G20" s="37">
        <f t="shared" si="13"/>
        <v>692591.4</v>
      </c>
      <c r="H20" s="37">
        <f t="shared" si="13"/>
        <v>5000</v>
      </c>
      <c r="I20" s="37">
        <f t="shared" si="13"/>
        <v>697591.4</v>
      </c>
      <c r="J20" s="37">
        <f t="shared" si="13"/>
        <v>68298.3</v>
      </c>
      <c r="K20" s="37">
        <f t="shared" si="13"/>
        <v>765889.7</v>
      </c>
      <c r="L20" s="37"/>
      <c r="M20" s="37">
        <f t="shared" si="13"/>
        <v>765889.7</v>
      </c>
      <c r="N20" s="37">
        <f t="shared" si="13"/>
        <v>7912.1000000000058</v>
      </c>
      <c r="O20" s="37">
        <f t="shared" si="13"/>
        <v>773801.8</v>
      </c>
      <c r="P20" s="37">
        <f>P21+P22+P23+P24</f>
        <v>10000</v>
      </c>
      <c r="Q20" s="37">
        <f t="shared" ref="Q20:W20" si="14">Q21+Q22+Q23+Q24</f>
        <v>783801.8</v>
      </c>
      <c r="R20" s="37">
        <f t="shared" si="14"/>
        <v>8236</v>
      </c>
      <c r="S20" s="37">
        <f t="shared" si="14"/>
        <v>792037.8</v>
      </c>
      <c r="T20" s="37">
        <f t="shared" si="14"/>
        <v>2000</v>
      </c>
      <c r="U20" s="37">
        <f t="shared" si="14"/>
        <v>794037.8</v>
      </c>
      <c r="V20" s="37">
        <f t="shared" si="14"/>
        <v>55072.900000000023</v>
      </c>
      <c r="W20" s="37">
        <f t="shared" si="14"/>
        <v>849110.70000000007</v>
      </c>
      <c r="X20" s="38">
        <f>SUM(X21:X24)</f>
        <v>173360.40000000008</v>
      </c>
      <c r="Y20" s="59"/>
      <c r="Z20" s="18"/>
    </row>
    <row r="21" spans="1:26" ht="18" customHeight="1" x14ac:dyDescent="0.25">
      <c r="A21" s="60" t="s">
        <v>104</v>
      </c>
      <c r="B21" s="61" t="s">
        <v>105</v>
      </c>
      <c r="C21" s="22">
        <v>183987.5</v>
      </c>
      <c r="D21" s="62"/>
      <c r="E21" s="63">
        <f t="shared" si="2"/>
        <v>183987.5</v>
      </c>
      <c r="F21" s="62"/>
      <c r="G21" s="63">
        <f t="shared" si="3"/>
        <v>183987.5</v>
      </c>
      <c r="H21" s="62"/>
      <c r="I21" s="63">
        <f t="shared" si="4"/>
        <v>183987.5</v>
      </c>
      <c r="J21" s="62"/>
      <c r="K21" s="64">
        <f t="shared" si="5"/>
        <v>183987.5</v>
      </c>
      <c r="L21" s="62"/>
      <c r="M21" s="63">
        <f t="shared" si="6"/>
        <v>183987.5</v>
      </c>
      <c r="N21" s="62">
        <v>-77.899999999994179</v>
      </c>
      <c r="O21" s="63">
        <f t="shared" si="7"/>
        <v>183909.6</v>
      </c>
      <c r="P21" s="62"/>
      <c r="Q21" s="63">
        <f t="shared" si="8"/>
        <v>183909.6</v>
      </c>
      <c r="R21" s="62"/>
      <c r="S21" s="63">
        <f t="shared" si="9"/>
        <v>183909.6</v>
      </c>
      <c r="T21" s="62"/>
      <c r="U21" s="63">
        <f t="shared" si="10"/>
        <v>183909.6</v>
      </c>
      <c r="V21" s="62"/>
      <c r="W21" s="64">
        <f t="shared" si="11"/>
        <v>183909.6</v>
      </c>
      <c r="X21" s="25">
        <f>N21</f>
        <v>-77.899999999994179</v>
      </c>
      <c r="Y21" s="65"/>
      <c r="Z21" s="18"/>
    </row>
    <row r="22" spans="1:26" ht="15.75" x14ac:dyDescent="0.25">
      <c r="A22" s="60" t="s">
        <v>106</v>
      </c>
      <c r="B22" s="61" t="s">
        <v>233</v>
      </c>
      <c r="C22" s="22">
        <v>3497</v>
      </c>
      <c r="D22" s="62"/>
      <c r="E22" s="63">
        <f t="shared" si="2"/>
        <v>3497</v>
      </c>
      <c r="F22" s="62"/>
      <c r="G22" s="63">
        <f t="shared" si="3"/>
        <v>3497</v>
      </c>
      <c r="H22" s="62"/>
      <c r="I22" s="63">
        <f t="shared" si="4"/>
        <v>3497</v>
      </c>
      <c r="J22" s="62">
        <v>68298.3</v>
      </c>
      <c r="K22" s="64">
        <f t="shared" si="5"/>
        <v>71795.3</v>
      </c>
      <c r="L22" s="62"/>
      <c r="M22" s="63">
        <f t="shared" si="6"/>
        <v>71795.3</v>
      </c>
      <c r="N22" s="62"/>
      <c r="O22" s="63">
        <f t="shared" si="7"/>
        <v>71795.3</v>
      </c>
      <c r="P22" s="62"/>
      <c r="Q22" s="63">
        <f t="shared" si="8"/>
        <v>71795.3</v>
      </c>
      <c r="R22" s="62">
        <v>250</v>
      </c>
      <c r="S22" s="63">
        <f t="shared" si="9"/>
        <v>72045.3</v>
      </c>
      <c r="T22" s="62"/>
      <c r="U22" s="63">
        <f t="shared" si="10"/>
        <v>72045.3</v>
      </c>
      <c r="V22" s="62"/>
      <c r="W22" s="64">
        <f t="shared" si="11"/>
        <v>72045.3</v>
      </c>
      <c r="X22" s="25">
        <f>J22+R22</f>
        <v>68548.3</v>
      </c>
      <c r="Y22" s="66"/>
      <c r="Z22" s="18"/>
    </row>
    <row r="23" spans="1:26" ht="41.25" customHeight="1" x14ac:dyDescent="0.25">
      <c r="A23" s="60" t="s">
        <v>107</v>
      </c>
      <c r="B23" s="61" t="s">
        <v>234</v>
      </c>
      <c r="C23" s="22">
        <v>480405.8</v>
      </c>
      <c r="D23" s="62">
        <v>16732.100000000035</v>
      </c>
      <c r="E23" s="63">
        <f t="shared" si="2"/>
        <v>497137.9</v>
      </c>
      <c r="F23" s="62">
        <v>109</v>
      </c>
      <c r="G23" s="63">
        <f t="shared" si="3"/>
        <v>497246.9</v>
      </c>
      <c r="H23" s="62">
        <v>5000</v>
      </c>
      <c r="I23" s="63">
        <f t="shared" si="4"/>
        <v>502246.9</v>
      </c>
      <c r="J23" s="62"/>
      <c r="K23" s="64">
        <f t="shared" si="5"/>
        <v>502246.9</v>
      </c>
      <c r="L23" s="62"/>
      <c r="M23" s="63">
        <f t="shared" si="6"/>
        <v>502246.9</v>
      </c>
      <c r="N23" s="62">
        <v>7990</v>
      </c>
      <c r="O23" s="63">
        <f t="shared" si="7"/>
        <v>510236.9</v>
      </c>
      <c r="P23" s="62">
        <v>10000</v>
      </c>
      <c r="Q23" s="63">
        <f t="shared" si="8"/>
        <v>520236.9</v>
      </c>
      <c r="R23" s="62">
        <v>7986</v>
      </c>
      <c r="S23" s="63">
        <f t="shared" si="9"/>
        <v>528222.9</v>
      </c>
      <c r="T23" s="62">
        <v>2000</v>
      </c>
      <c r="U23" s="63">
        <f t="shared" si="10"/>
        <v>530222.9</v>
      </c>
      <c r="V23" s="62">
        <v>55072.900000000023</v>
      </c>
      <c r="W23" s="64">
        <f t="shared" si="11"/>
        <v>585295.80000000005</v>
      </c>
      <c r="X23" s="25">
        <f>D23+F23+H23+N23+P23+R23+T23+V23</f>
        <v>104890.00000000006</v>
      </c>
      <c r="Y23" s="66"/>
      <c r="Z23" s="18"/>
    </row>
    <row r="24" spans="1:26" ht="16.5" customHeight="1" x14ac:dyDescent="0.25">
      <c r="A24" s="60" t="s">
        <v>108</v>
      </c>
      <c r="B24" s="61" t="s">
        <v>109</v>
      </c>
      <c r="C24" s="22">
        <v>7860</v>
      </c>
      <c r="D24" s="62"/>
      <c r="E24" s="63">
        <f t="shared" si="2"/>
        <v>7860</v>
      </c>
      <c r="F24" s="62"/>
      <c r="G24" s="63">
        <f t="shared" si="3"/>
        <v>7860</v>
      </c>
      <c r="H24" s="62"/>
      <c r="I24" s="63">
        <f t="shared" si="4"/>
        <v>7860</v>
      </c>
      <c r="J24" s="62"/>
      <c r="K24" s="64">
        <f t="shared" si="5"/>
        <v>7860</v>
      </c>
      <c r="L24" s="62"/>
      <c r="M24" s="63">
        <f t="shared" si="6"/>
        <v>7860</v>
      </c>
      <c r="N24" s="62"/>
      <c r="O24" s="63">
        <f t="shared" si="7"/>
        <v>7860</v>
      </c>
      <c r="P24" s="62"/>
      <c r="Q24" s="63">
        <f t="shared" si="8"/>
        <v>7860</v>
      </c>
      <c r="R24" s="62"/>
      <c r="S24" s="63">
        <f t="shared" si="9"/>
        <v>7860</v>
      </c>
      <c r="T24" s="62"/>
      <c r="U24" s="63">
        <f t="shared" si="10"/>
        <v>7860</v>
      </c>
      <c r="V24" s="62"/>
      <c r="W24" s="64">
        <f t="shared" si="11"/>
        <v>7860</v>
      </c>
      <c r="X24" s="25"/>
      <c r="Y24" s="65"/>
      <c r="Z24" s="18"/>
    </row>
    <row r="25" spans="1:26" s="19" customFormat="1" ht="19.5" customHeight="1" x14ac:dyDescent="0.25">
      <c r="A25" s="68" t="s">
        <v>110</v>
      </c>
      <c r="B25" s="36" t="s">
        <v>111</v>
      </c>
      <c r="C25" s="37">
        <f>SUM(C26:C35)</f>
        <v>15472704.799999999</v>
      </c>
      <c r="D25" s="37">
        <f t="shared" ref="D25:W25" si="15">SUM(D26:D35)</f>
        <v>4796957.5</v>
      </c>
      <c r="E25" s="37">
        <f t="shared" si="15"/>
        <v>20269662.300000001</v>
      </c>
      <c r="F25" s="37">
        <f t="shared" si="15"/>
        <v>883135.30000000121</v>
      </c>
      <c r="G25" s="37">
        <f t="shared" si="15"/>
        <v>21152797.599999998</v>
      </c>
      <c r="H25" s="37">
        <f t="shared" si="15"/>
        <v>378516.89999999967</v>
      </c>
      <c r="I25" s="37">
        <f t="shared" si="15"/>
        <v>21531314.499999996</v>
      </c>
      <c r="J25" s="37">
        <f t="shared" si="15"/>
        <v>17934</v>
      </c>
      <c r="K25" s="37">
        <f t="shared" si="15"/>
        <v>21549248.499999996</v>
      </c>
      <c r="L25" s="37">
        <f t="shared" si="15"/>
        <v>586225.50000000012</v>
      </c>
      <c r="M25" s="37">
        <f t="shared" si="15"/>
        <v>22135473.999999996</v>
      </c>
      <c r="N25" s="37">
        <f t="shared" si="15"/>
        <v>8741296.4999999981</v>
      </c>
      <c r="O25" s="37">
        <f t="shared" si="15"/>
        <v>30876770.499999996</v>
      </c>
      <c r="P25" s="37">
        <f t="shared" si="15"/>
        <v>249561.70000000013</v>
      </c>
      <c r="Q25" s="37">
        <f t="shared" si="15"/>
        <v>31126332.199999999</v>
      </c>
      <c r="R25" s="37">
        <f t="shared" si="15"/>
        <v>232534.70000000298</v>
      </c>
      <c r="S25" s="37">
        <f t="shared" si="15"/>
        <v>31358866.899999999</v>
      </c>
      <c r="T25" s="37">
        <f t="shared" si="15"/>
        <v>39099.300000000323</v>
      </c>
      <c r="U25" s="37">
        <f t="shared" si="15"/>
        <v>31397966.199999999</v>
      </c>
      <c r="V25" s="37">
        <f t="shared" si="15"/>
        <v>131235</v>
      </c>
      <c r="W25" s="37">
        <f t="shared" si="15"/>
        <v>31529201.199999999</v>
      </c>
      <c r="X25" s="38">
        <f>SUM(X26:X35)</f>
        <v>16056496.400000002</v>
      </c>
      <c r="Y25" s="59"/>
      <c r="Z25" s="18"/>
    </row>
    <row r="26" spans="1:26" ht="18" customHeight="1" x14ac:dyDescent="0.25">
      <c r="A26" s="60" t="s">
        <v>112</v>
      </c>
      <c r="B26" s="61" t="s">
        <v>113</v>
      </c>
      <c r="C26" s="22">
        <v>445132.1</v>
      </c>
      <c r="D26" s="62"/>
      <c r="E26" s="63">
        <f t="shared" si="2"/>
        <v>445132.1</v>
      </c>
      <c r="F26" s="62">
        <v>19229.800000000047</v>
      </c>
      <c r="G26" s="63">
        <f t="shared" si="3"/>
        <v>464361.9</v>
      </c>
      <c r="H26" s="62"/>
      <c r="I26" s="63">
        <f t="shared" si="4"/>
        <v>464361.9</v>
      </c>
      <c r="J26" s="62">
        <v>-2190</v>
      </c>
      <c r="K26" s="64">
        <f t="shared" si="5"/>
        <v>462171.9</v>
      </c>
      <c r="L26" s="62">
        <v>488789.9</v>
      </c>
      <c r="M26" s="63">
        <f t="shared" si="6"/>
        <v>950961.8</v>
      </c>
      <c r="N26" s="62"/>
      <c r="O26" s="63">
        <f t="shared" si="7"/>
        <v>950961.8</v>
      </c>
      <c r="P26" s="62"/>
      <c r="Q26" s="63">
        <f t="shared" si="8"/>
        <v>950961.8</v>
      </c>
      <c r="R26" s="62">
        <v>-8809.6000000000931</v>
      </c>
      <c r="S26" s="63">
        <f t="shared" si="9"/>
        <v>942152.2</v>
      </c>
      <c r="T26" s="62">
        <v>510.30000000004657</v>
      </c>
      <c r="U26" s="63">
        <f t="shared" si="10"/>
        <v>942662.5</v>
      </c>
      <c r="V26" s="62">
        <v>-110222.69999999995</v>
      </c>
      <c r="W26" s="64">
        <f t="shared" si="11"/>
        <v>832439.8</v>
      </c>
      <c r="X26" s="25">
        <f>F26+J26+L26+R26+T26+V26</f>
        <v>387307.70000000007</v>
      </c>
      <c r="Y26" s="66"/>
      <c r="Z26" s="18"/>
    </row>
    <row r="27" spans="1:26" ht="18.75" customHeight="1" x14ac:dyDescent="0.25">
      <c r="A27" s="60" t="s">
        <v>114</v>
      </c>
      <c r="B27" s="61" t="s">
        <v>115</v>
      </c>
      <c r="C27" s="22">
        <v>109500</v>
      </c>
      <c r="D27" s="62"/>
      <c r="E27" s="63">
        <f t="shared" si="2"/>
        <v>109500</v>
      </c>
      <c r="F27" s="62"/>
      <c r="G27" s="63">
        <f t="shared" si="3"/>
        <v>109500</v>
      </c>
      <c r="H27" s="62"/>
      <c r="I27" s="63">
        <f t="shared" si="4"/>
        <v>109500</v>
      </c>
      <c r="J27" s="62"/>
      <c r="K27" s="64">
        <f t="shared" si="5"/>
        <v>109500</v>
      </c>
      <c r="L27" s="62"/>
      <c r="M27" s="63">
        <f t="shared" si="6"/>
        <v>109500</v>
      </c>
      <c r="N27" s="62"/>
      <c r="O27" s="63">
        <f t="shared" si="7"/>
        <v>109500</v>
      </c>
      <c r="P27" s="62"/>
      <c r="Q27" s="63">
        <f t="shared" si="8"/>
        <v>109500</v>
      </c>
      <c r="R27" s="62"/>
      <c r="S27" s="63">
        <f t="shared" si="9"/>
        <v>109500</v>
      </c>
      <c r="T27" s="62">
        <v>-510.30000000000291</v>
      </c>
      <c r="U27" s="63">
        <f t="shared" si="10"/>
        <v>108989.7</v>
      </c>
      <c r="V27" s="62"/>
      <c r="W27" s="64">
        <f t="shared" si="11"/>
        <v>108989.7</v>
      </c>
      <c r="X27" s="25">
        <f>T27</f>
        <v>-510.30000000000291</v>
      </c>
      <c r="Y27" s="65"/>
      <c r="Z27" s="18"/>
    </row>
    <row r="28" spans="1:26" ht="18" customHeight="1" x14ac:dyDescent="0.25">
      <c r="A28" s="60" t="s">
        <v>116</v>
      </c>
      <c r="B28" s="61" t="s">
        <v>117</v>
      </c>
      <c r="C28" s="22">
        <v>2357482.9</v>
      </c>
      <c r="D28" s="62">
        <v>1553389</v>
      </c>
      <c r="E28" s="63">
        <f t="shared" si="2"/>
        <v>3910871.9</v>
      </c>
      <c r="F28" s="62">
        <v>8415.5</v>
      </c>
      <c r="G28" s="63">
        <f t="shared" si="3"/>
        <v>3919287.4</v>
      </c>
      <c r="H28" s="62">
        <v>6000</v>
      </c>
      <c r="I28" s="63">
        <f t="shared" si="4"/>
        <v>3925287.4</v>
      </c>
      <c r="J28" s="62"/>
      <c r="K28" s="64">
        <f t="shared" si="5"/>
        <v>3925287.4</v>
      </c>
      <c r="L28" s="62">
        <v>48113.600000000093</v>
      </c>
      <c r="M28" s="63">
        <f t="shared" si="6"/>
        <v>3973401</v>
      </c>
      <c r="N28" s="62"/>
      <c r="O28" s="63">
        <f t="shared" si="7"/>
        <v>3973401</v>
      </c>
      <c r="P28" s="62">
        <v>-782.10000000009313</v>
      </c>
      <c r="Q28" s="63">
        <f t="shared" si="8"/>
        <v>3972618.9</v>
      </c>
      <c r="R28" s="62">
        <v>-178652.10000000009</v>
      </c>
      <c r="S28" s="63">
        <f t="shared" si="9"/>
        <v>3793966.8</v>
      </c>
      <c r="T28" s="62">
        <v>-92860.699999999721</v>
      </c>
      <c r="U28" s="63">
        <f t="shared" si="10"/>
        <v>3701106.1</v>
      </c>
      <c r="V28" s="62">
        <v>46493</v>
      </c>
      <c r="W28" s="64">
        <f t="shared" si="11"/>
        <v>3747599.1</v>
      </c>
      <c r="X28" s="25">
        <f>D28+F28+H28+L28+P28+R28+T28+V28</f>
        <v>1390116.2000000002</v>
      </c>
      <c r="Y28" s="66"/>
      <c r="Z28" s="18"/>
    </row>
    <row r="29" spans="1:26" ht="18.75" customHeight="1" x14ac:dyDescent="0.25">
      <c r="A29" s="60" t="s">
        <v>118</v>
      </c>
      <c r="B29" s="61" t="s">
        <v>119</v>
      </c>
      <c r="C29" s="22">
        <v>49661.7</v>
      </c>
      <c r="D29" s="62">
        <v>157361.09999999998</v>
      </c>
      <c r="E29" s="63">
        <f t="shared" si="2"/>
        <v>207022.8</v>
      </c>
      <c r="F29" s="62"/>
      <c r="G29" s="63">
        <f t="shared" si="3"/>
        <v>207022.8</v>
      </c>
      <c r="H29" s="62"/>
      <c r="I29" s="63">
        <f t="shared" si="4"/>
        <v>207022.8</v>
      </c>
      <c r="J29" s="62"/>
      <c r="K29" s="64">
        <f t="shared" si="5"/>
        <v>207022.8</v>
      </c>
      <c r="L29" s="62"/>
      <c r="M29" s="63">
        <f t="shared" si="6"/>
        <v>207022.8</v>
      </c>
      <c r="N29" s="62">
        <v>130000</v>
      </c>
      <c r="O29" s="63">
        <f t="shared" si="7"/>
        <v>337022.8</v>
      </c>
      <c r="P29" s="62">
        <v>600</v>
      </c>
      <c r="Q29" s="63">
        <f t="shared" si="8"/>
        <v>337622.8</v>
      </c>
      <c r="R29" s="62">
        <v>-1577.0999999999767</v>
      </c>
      <c r="S29" s="63">
        <f t="shared" si="9"/>
        <v>336045.7</v>
      </c>
      <c r="T29" s="62"/>
      <c r="U29" s="63">
        <f t="shared" si="10"/>
        <v>336045.7</v>
      </c>
      <c r="V29" s="62"/>
      <c r="W29" s="64">
        <f t="shared" si="11"/>
        <v>336045.7</v>
      </c>
      <c r="X29" s="25">
        <f>D29+N29+P29+R29</f>
        <v>286384</v>
      </c>
      <c r="Y29" s="1"/>
      <c r="Z29" s="18"/>
    </row>
    <row r="30" spans="1:26" ht="18.75" customHeight="1" x14ac:dyDescent="0.25">
      <c r="A30" s="60" t="s">
        <v>120</v>
      </c>
      <c r="B30" s="61" t="s">
        <v>121</v>
      </c>
      <c r="C30" s="22">
        <v>98414.2</v>
      </c>
      <c r="D30" s="62">
        <v>171192.09999999998</v>
      </c>
      <c r="E30" s="63">
        <f t="shared" si="2"/>
        <v>269606.3</v>
      </c>
      <c r="F30" s="62">
        <v>23298.5</v>
      </c>
      <c r="G30" s="63">
        <f t="shared" si="3"/>
        <v>292904.8</v>
      </c>
      <c r="H30" s="62"/>
      <c r="I30" s="63">
        <f t="shared" si="4"/>
        <v>292904.8</v>
      </c>
      <c r="J30" s="62"/>
      <c r="K30" s="64">
        <f t="shared" si="5"/>
        <v>292904.8</v>
      </c>
      <c r="L30" s="62"/>
      <c r="M30" s="63">
        <f t="shared" si="6"/>
        <v>292904.8</v>
      </c>
      <c r="N30" s="62"/>
      <c r="O30" s="63">
        <f t="shared" si="7"/>
        <v>292904.8</v>
      </c>
      <c r="P30" s="62">
        <v>1623.6000000000349</v>
      </c>
      <c r="Q30" s="63">
        <f t="shared" si="8"/>
        <v>294528.40000000002</v>
      </c>
      <c r="R30" s="62">
        <v>2557.1999999999534</v>
      </c>
      <c r="S30" s="63">
        <f t="shared" si="9"/>
        <v>297085.59999999998</v>
      </c>
      <c r="T30" s="62"/>
      <c r="U30" s="63">
        <f t="shared" si="10"/>
        <v>297085.59999999998</v>
      </c>
      <c r="V30" s="62">
        <v>3217.5</v>
      </c>
      <c r="W30" s="64">
        <f t="shared" si="11"/>
        <v>300303.09999999998</v>
      </c>
      <c r="X30" s="25">
        <f>D30+F30+P30+R30+V30</f>
        <v>201888.89999999997</v>
      </c>
      <c r="Y30" s="1"/>
      <c r="Z30" s="18"/>
    </row>
    <row r="31" spans="1:26" ht="17.25" customHeight="1" x14ac:dyDescent="0.25">
      <c r="A31" s="60" t="s">
        <v>122</v>
      </c>
      <c r="B31" s="61" t="s">
        <v>123</v>
      </c>
      <c r="C31" s="22">
        <v>390353.1</v>
      </c>
      <c r="D31" s="62">
        <v>89185.100000000035</v>
      </c>
      <c r="E31" s="63">
        <f t="shared" si="2"/>
        <v>479538.2</v>
      </c>
      <c r="F31" s="62">
        <v>-200</v>
      </c>
      <c r="G31" s="63">
        <f t="shared" si="3"/>
        <v>479338.2</v>
      </c>
      <c r="H31" s="62">
        <v>86201.499999999942</v>
      </c>
      <c r="I31" s="63">
        <f t="shared" si="4"/>
        <v>565539.69999999995</v>
      </c>
      <c r="J31" s="62">
        <v>22941.5</v>
      </c>
      <c r="K31" s="64">
        <f t="shared" si="5"/>
        <v>588481.19999999995</v>
      </c>
      <c r="L31" s="62">
        <v>23122</v>
      </c>
      <c r="M31" s="63">
        <f t="shared" si="6"/>
        <v>611603.19999999995</v>
      </c>
      <c r="N31" s="62">
        <v>11318.900000000023</v>
      </c>
      <c r="O31" s="63">
        <f t="shared" si="7"/>
        <v>622922.1</v>
      </c>
      <c r="P31" s="62">
        <v>153712.5</v>
      </c>
      <c r="Q31" s="63">
        <f t="shared" si="8"/>
        <v>776634.6</v>
      </c>
      <c r="R31" s="62">
        <v>274160.00000000012</v>
      </c>
      <c r="S31" s="63">
        <f t="shared" si="9"/>
        <v>1050794.6000000001</v>
      </c>
      <c r="T31" s="62">
        <v>-25</v>
      </c>
      <c r="U31" s="63">
        <f t="shared" si="10"/>
        <v>1050769.6000000001</v>
      </c>
      <c r="V31" s="62">
        <v>184247.19999999995</v>
      </c>
      <c r="W31" s="64">
        <f t="shared" si="11"/>
        <v>1235016.8</v>
      </c>
      <c r="X31" s="25">
        <f>D31+F31+H31+J31+L31+N31+P31+R31+T31+V31</f>
        <v>844663.70000000007</v>
      </c>
      <c r="Y31" s="1"/>
      <c r="Z31" s="18"/>
    </row>
    <row r="32" spans="1:26" ht="18" customHeight="1" x14ac:dyDescent="0.2">
      <c r="A32" s="60" t="s">
        <v>124</v>
      </c>
      <c r="B32" s="61" t="s">
        <v>125</v>
      </c>
      <c r="C32" s="22">
        <v>10035243.1</v>
      </c>
      <c r="D32" s="62">
        <v>2412106.9000000004</v>
      </c>
      <c r="E32" s="63">
        <f t="shared" si="2"/>
        <v>12447350</v>
      </c>
      <c r="F32" s="62">
        <v>809035.80000000075</v>
      </c>
      <c r="G32" s="63">
        <f t="shared" si="3"/>
        <v>13256385.800000001</v>
      </c>
      <c r="H32" s="62">
        <v>297000</v>
      </c>
      <c r="I32" s="63">
        <f t="shared" si="4"/>
        <v>13553385.800000001</v>
      </c>
      <c r="J32" s="62"/>
      <c r="K32" s="64">
        <f t="shared" si="5"/>
        <v>13553385.800000001</v>
      </c>
      <c r="L32" s="62">
        <v>15000</v>
      </c>
      <c r="M32" s="63">
        <f t="shared" si="6"/>
        <v>13568385.800000001</v>
      </c>
      <c r="N32" s="62">
        <v>8414183.5999999978</v>
      </c>
      <c r="O32" s="63">
        <f t="shared" si="7"/>
        <v>21982569.399999999</v>
      </c>
      <c r="P32" s="62">
        <v>90000</v>
      </c>
      <c r="Q32" s="63">
        <f t="shared" si="8"/>
        <v>22072569.399999999</v>
      </c>
      <c r="R32" s="62">
        <v>145874.70000000298</v>
      </c>
      <c r="S32" s="63">
        <f t="shared" si="9"/>
        <v>22218444.100000001</v>
      </c>
      <c r="T32" s="62">
        <v>108628</v>
      </c>
      <c r="U32" s="63">
        <f t="shared" si="10"/>
        <v>22327072.100000001</v>
      </c>
      <c r="V32" s="62"/>
      <c r="W32" s="64">
        <f t="shared" si="11"/>
        <v>22327072.100000001</v>
      </c>
      <c r="X32" s="25">
        <f>D32+F32+H32+L32+N32+P32+R32+T32</f>
        <v>12291829.000000002</v>
      </c>
      <c r="Z32" s="18"/>
    </row>
    <row r="33" spans="1:26" ht="18" customHeight="1" x14ac:dyDescent="0.25">
      <c r="A33" s="60" t="s">
        <v>126</v>
      </c>
      <c r="B33" s="61" t="s">
        <v>127</v>
      </c>
      <c r="C33" s="22">
        <v>71862.100000000006</v>
      </c>
      <c r="D33" s="62">
        <v>4712.0999999999913</v>
      </c>
      <c r="E33" s="63">
        <f t="shared" si="2"/>
        <v>76574.2</v>
      </c>
      <c r="F33" s="62">
        <v>10606.300000000003</v>
      </c>
      <c r="G33" s="63">
        <f t="shared" si="3"/>
        <v>87180.5</v>
      </c>
      <c r="H33" s="62">
        <v>-10606.300000000003</v>
      </c>
      <c r="I33" s="63">
        <f t="shared" si="4"/>
        <v>76574.2</v>
      </c>
      <c r="J33" s="62"/>
      <c r="K33" s="64">
        <f t="shared" si="5"/>
        <v>76574.2</v>
      </c>
      <c r="L33" s="62"/>
      <c r="M33" s="63">
        <f t="shared" si="6"/>
        <v>76574.2</v>
      </c>
      <c r="N33" s="62"/>
      <c r="O33" s="63">
        <f t="shared" si="7"/>
        <v>76574.2</v>
      </c>
      <c r="P33" s="62"/>
      <c r="Q33" s="63">
        <f t="shared" si="8"/>
        <v>76574.2</v>
      </c>
      <c r="R33" s="62"/>
      <c r="S33" s="63">
        <f t="shared" si="9"/>
        <v>76574.2</v>
      </c>
      <c r="T33" s="62">
        <v>23267</v>
      </c>
      <c r="U33" s="63">
        <f t="shared" si="10"/>
        <v>99841.2</v>
      </c>
      <c r="V33" s="62">
        <v>7500</v>
      </c>
      <c r="W33" s="64">
        <f t="shared" si="11"/>
        <v>107341.2</v>
      </c>
      <c r="X33" s="25">
        <f>D33+F33+H33+T33+V33</f>
        <v>35479.099999999991</v>
      </c>
      <c r="Y33" s="65"/>
      <c r="Z33" s="18"/>
    </row>
    <row r="34" spans="1:26" ht="25.5" x14ac:dyDescent="0.25">
      <c r="A34" s="60" t="s">
        <v>128</v>
      </c>
      <c r="B34" s="61" t="s">
        <v>129</v>
      </c>
      <c r="C34" s="22">
        <v>2200</v>
      </c>
      <c r="D34" s="62"/>
      <c r="E34" s="63">
        <f t="shared" si="2"/>
        <v>2200</v>
      </c>
      <c r="F34" s="62"/>
      <c r="G34" s="63">
        <f t="shared" si="3"/>
        <v>2200</v>
      </c>
      <c r="H34" s="62"/>
      <c r="I34" s="63">
        <f t="shared" si="4"/>
        <v>2200</v>
      </c>
      <c r="J34" s="62"/>
      <c r="K34" s="64">
        <f t="shared" si="5"/>
        <v>2200</v>
      </c>
      <c r="L34" s="62"/>
      <c r="M34" s="63">
        <f t="shared" si="6"/>
        <v>2200</v>
      </c>
      <c r="N34" s="62">
        <v>1200</v>
      </c>
      <c r="O34" s="63">
        <f t="shared" si="7"/>
        <v>3400</v>
      </c>
      <c r="P34" s="62"/>
      <c r="Q34" s="63">
        <f t="shared" si="8"/>
        <v>3400</v>
      </c>
      <c r="R34" s="62"/>
      <c r="S34" s="63">
        <f t="shared" si="9"/>
        <v>3400</v>
      </c>
      <c r="T34" s="62"/>
      <c r="U34" s="63">
        <f t="shared" si="10"/>
        <v>3400</v>
      </c>
      <c r="V34" s="62"/>
      <c r="W34" s="64">
        <f t="shared" si="11"/>
        <v>3400</v>
      </c>
      <c r="X34" s="25">
        <f>N34</f>
        <v>1200</v>
      </c>
      <c r="Y34" s="66"/>
      <c r="Z34" s="18"/>
    </row>
    <row r="35" spans="1:26" ht="17.25" customHeight="1" x14ac:dyDescent="0.25">
      <c r="A35" s="60" t="s">
        <v>130</v>
      </c>
      <c r="B35" s="61" t="s">
        <v>131</v>
      </c>
      <c r="C35" s="22">
        <v>1912855.6</v>
      </c>
      <c r="D35" s="62">
        <v>409011.19999999972</v>
      </c>
      <c r="E35" s="63">
        <f t="shared" si="2"/>
        <v>2321866.7999999998</v>
      </c>
      <c r="F35" s="62">
        <v>12749.400000000373</v>
      </c>
      <c r="G35" s="63">
        <f t="shared" si="3"/>
        <v>2334616.2000000002</v>
      </c>
      <c r="H35" s="62">
        <v>-78.300000000279397</v>
      </c>
      <c r="I35" s="63">
        <f t="shared" si="4"/>
        <v>2334537.9</v>
      </c>
      <c r="J35" s="62">
        <v>-2817.5</v>
      </c>
      <c r="K35" s="64">
        <f t="shared" si="5"/>
        <v>2331720.4</v>
      </c>
      <c r="L35" s="62">
        <v>11200</v>
      </c>
      <c r="M35" s="63">
        <f t="shared" si="6"/>
        <v>2342920.4</v>
      </c>
      <c r="N35" s="62">
        <v>184594</v>
      </c>
      <c r="O35" s="63">
        <f t="shared" si="7"/>
        <v>2527514.4</v>
      </c>
      <c r="P35" s="62">
        <v>4407.7000000001863</v>
      </c>
      <c r="Q35" s="63">
        <f t="shared" si="8"/>
        <v>2531922.1</v>
      </c>
      <c r="R35" s="62">
        <v>-1018.3999999999069</v>
      </c>
      <c r="S35" s="63">
        <f t="shared" si="9"/>
        <v>2530903.7000000002</v>
      </c>
      <c r="T35" s="62">
        <v>90</v>
      </c>
      <c r="U35" s="63">
        <f t="shared" si="10"/>
        <v>2530993.7000000002</v>
      </c>
      <c r="V35" s="62"/>
      <c r="W35" s="64">
        <f t="shared" si="11"/>
        <v>2530993.7000000002</v>
      </c>
      <c r="X35" s="25">
        <f>D35+F35+H35+J35+L35+N35+P35+R35+T35</f>
        <v>618138.10000000009</v>
      </c>
      <c r="Y35" s="66"/>
      <c r="Z35" s="18"/>
    </row>
    <row r="36" spans="1:26" s="19" customFormat="1" ht="20.25" customHeight="1" x14ac:dyDescent="0.2">
      <c r="A36" s="68" t="s">
        <v>132</v>
      </c>
      <c r="B36" s="36" t="s">
        <v>133</v>
      </c>
      <c r="C36" s="37">
        <f>SUM(C37:C40)</f>
        <v>2447704.7999999998</v>
      </c>
      <c r="D36" s="37">
        <f>SUM(D37:D40)</f>
        <v>165877.09999999992</v>
      </c>
      <c r="E36" s="37">
        <f t="shared" ref="E36:W36" si="16">SUM(E37:E40)</f>
        <v>2613581.8999999994</v>
      </c>
      <c r="F36" s="37">
        <f t="shared" si="16"/>
        <v>788681.90000000014</v>
      </c>
      <c r="G36" s="37">
        <f t="shared" si="16"/>
        <v>3402263.8</v>
      </c>
      <c r="H36" s="37">
        <f t="shared" si="16"/>
        <v>200922.29999999981</v>
      </c>
      <c r="I36" s="37">
        <f t="shared" si="16"/>
        <v>3603186.0999999996</v>
      </c>
      <c r="J36" s="37">
        <f t="shared" si="16"/>
        <v>60000</v>
      </c>
      <c r="K36" s="37">
        <f t="shared" si="16"/>
        <v>3663186.0999999996</v>
      </c>
      <c r="L36" s="37">
        <f t="shared" si="16"/>
        <v>-78.899999999906868</v>
      </c>
      <c r="M36" s="37">
        <f t="shared" si="16"/>
        <v>3663107.1999999997</v>
      </c>
      <c r="N36" s="37">
        <f t="shared" si="16"/>
        <v>100283.69999999995</v>
      </c>
      <c r="O36" s="37">
        <f t="shared" si="16"/>
        <v>3763390.9</v>
      </c>
      <c r="P36" s="37">
        <f t="shared" si="16"/>
        <v>60700.20000000007</v>
      </c>
      <c r="Q36" s="37">
        <f t="shared" si="16"/>
        <v>3824091.0999999996</v>
      </c>
      <c r="R36" s="37">
        <f t="shared" si="16"/>
        <v>99114.300000000105</v>
      </c>
      <c r="S36" s="37">
        <f t="shared" si="16"/>
        <v>3923205.4000000004</v>
      </c>
      <c r="T36" s="37"/>
      <c r="U36" s="37">
        <f t="shared" si="16"/>
        <v>3923205.4000000004</v>
      </c>
      <c r="V36" s="37">
        <f t="shared" si="16"/>
        <v>11503.399999999907</v>
      </c>
      <c r="W36" s="37">
        <f t="shared" si="16"/>
        <v>3934708.8</v>
      </c>
      <c r="X36" s="38">
        <f>SUM(X37:X40)</f>
        <v>1487004</v>
      </c>
      <c r="Y36" s="70"/>
      <c r="Z36" s="18"/>
    </row>
    <row r="37" spans="1:26" ht="18.75" customHeight="1" x14ac:dyDescent="0.2">
      <c r="A37" s="60" t="s">
        <v>134</v>
      </c>
      <c r="B37" s="61" t="s">
        <v>135</v>
      </c>
      <c r="C37" s="22">
        <v>339102.3</v>
      </c>
      <c r="D37" s="62">
        <v>260377.89999999997</v>
      </c>
      <c r="E37" s="63">
        <f t="shared" si="2"/>
        <v>599480.19999999995</v>
      </c>
      <c r="F37" s="62">
        <v>788681.90000000014</v>
      </c>
      <c r="G37" s="63">
        <f t="shared" si="3"/>
        <v>1388162.1</v>
      </c>
      <c r="H37" s="62">
        <v>200922.29999999981</v>
      </c>
      <c r="I37" s="63">
        <f t="shared" si="4"/>
        <v>1589084.4</v>
      </c>
      <c r="J37" s="62"/>
      <c r="K37" s="64">
        <f t="shared" si="5"/>
        <v>1589084.4</v>
      </c>
      <c r="L37" s="62">
        <v>-78.899999999906868</v>
      </c>
      <c r="M37" s="63">
        <f t="shared" si="6"/>
        <v>1589005.5</v>
      </c>
      <c r="N37" s="62">
        <v>283.69999999995343</v>
      </c>
      <c r="O37" s="63">
        <f t="shared" si="7"/>
        <v>1589289.2</v>
      </c>
      <c r="P37" s="62">
        <v>25744.800000000047</v>
      </c>
      <c r="Q37" s="63">
        <f t="shared" si="8"/>
        <v>1615034</v>
      </c>
      <c r="R37" s="62">
        <v>19114.300000000047</v>
      </c>
      <c r="S37" s="63">
        <f t="shared" si="9"/>
        <v>1634148.3</v>
      </c>
      <c r="T37" s="62"/>
      <c r="U37" s="63">
        <f t="shared" si="10"/>
        <v>1634148.3</v>
      </c>
      <c r="V37" s="62">
        <v>-65396.600000000093</v>
      </c>
      <c r="W37" s="64">
        <f t="shared" si="11"/>
        <v>1568751.7</v>
      </c>
      <c r="X37" s="25">
        <f>D37+F37+H37+L37+N37+P37+R37+V37</f>
        <v>1229649.3999999999</v>
      </c>
      <c r="Y37" s="71"/>
      <c r="Z37" s="18"/>
    </row>
    <row r="38" spans="1:26" ht="18.75" customHeight="1" x14ac:dyDescent="0.25">
      <c r="A38" s="60" t="s">
        <v>136</v>
      </c>
      <c r="B38" s="61" t="s">
        <v>137</v>
      </c>
      <c r="C38" s="22">
        <v>665971.9</v>
      </c>
      <c r="D38" s="62">
        <v>-62149.900000000023</v>
      </c>
      <c r="E38" s="63">
        <f t="shared" si="2"/>
        <v>603822</v>
      </c>
      <c r="F38" s="62"/>
      <c r="G38" s="63">
        <f t="shared" si="3"/>
        <v>603822</v>
      </c>
      <c r="H38" s="62"/>
      <c r="I38" s="63">
        <f t="shared" si="4"/>
        <v>603822</v>
      </c>
      <c r="J38" s="62"/>
      <c r="K38" s="64">
        <f t="shared" si="5"/>
        <v>603822</v>
      </c>
      <c r="L38" s="62"/>
      <c r="M38" s="63">
        <f t="shared" si="6"/>
        <v>603822</v>
      </c>
      <c r="N38" s="62"/>
      <c r="O38" s="63">
        <f t="shared" si="7"/>
        <v>603822</v>
      </c>
      <c r="P38" s="62">
        <v>34955.400000000023</v>
      </c>
      <c r="Q38" s="63">
        <f t="shared" si="8"/>
        <v>638777.4</v>
      </c>
      <c r="R38" s="62"/>
      <c r="S38" s="63">
        <f t="shared" si="9"/>
        <v>638777.4</v>
      </c>
      <c r="T38" s="62"/>
      <c r="U38" s="63">
        <f t="shared" si="10"/>
        <v>638777.4</v>
      </c>
      <c r="V38" s="62"/>
      <c r="W38" s="64">
        <f t="shared" si="11"/>
        <v>638777.4</v>
      </c>
      <c r="X38" s="25">
        <f>D38+P38</f>
        <v>-27194.5</v>
      </c>
      <c r="Y38" s="66"/>
      <c r="Z38" s="18"/>
    </row>
    <row r="39" spans="1:26" ht="16.5" customHeight="1" x14ac:dyDescent="0.25">
      <c r="A39" s="60" t="s">
        <v>138</v>
      </c>
      <c r="B39" s="61" t="s">
        <v>139</v>
      </c>
      <c r="C39" s="22">
        <v>1113016.8999999999</v>
      </c>
      <c r="D39" s="62"/>
      <c r="E39" s="63">
        <f t="shared" si="2"/>
        <v>1113016.8999999999</v>
      </c>
      <c r="F39" s="62"/>
      <c r="G39" s="63">
        <f t="shared" si="3"/>
        <v>1113016.8999999999</v>
      </c>
      <c r="H39" s="62"/>
      <c r="I39" s="63">
        <f t="shared" si="4"/>
        <v>1113016.8999999999</v>
      </c>
      <c r="J39" s="62"/>
      <c r="K39" s="64">
        <f t="shared" si="5"/>
        <v>1113016.8999999999</v>
      </c>
      <c r="L39" s="62"/>
      <c r="M39" s="63">
        <f t="shared" si="6"/>
        <v>1113016.8999999999</v>
      </c>
      <c r="N39" s="62"/>
      <c r="O39" s="63">
        <f t="shared" si="7"/>
        <v>1113016.8999999999</v>
      </c>
      <c r="P39" s="62"/>
      <c r="Q39" s="63">
        <f t="shared" si="8"/>
        <v>1113016.8999999999</v>
      </c>
      <c r="R39" s="62"/>
      <c r="S39" s="63">
        <f t="shared" si="9"/>
        <v>1113016.8999999999</v>
      </c>
      <c r="T39" s="62"/>
      <c r="U39" s="63">
        <f t="shared" si="10"/>
        <v>1113016.8999999999</v>
      </c>
      <c r="V39" s="62">
        <v>76900</v>
      </c>
      <c r="W39" s="64">
        <f t="shared" si="11"/>
        <v>1189916.8999999999</v>
      </c>
      <c r="X39" s="25">
        <f>V39</f>
        <v>76900</v>
      </c>
      <c r="Y39" s="66"/>
      <c r="Z39" s="18"/>
    </row>
    <row r="40" spans="1:26" ht="25.5" x14ac:dyDescent="0.25">
      <c r="A40" s="60" t="s">
        <v>140</v>
      </c>
      <c r="B40" s="61" t="s">
        <v>141</v>
      </c>
      <c r="C40" s="22">
        <v>329613.7</v>
      </c>
      <c r="D40" s="62">
        <v>-32350.900000000023</v>
      </c>
      <c r="E40" s="63">
        <f t="shared" si="2"/>
        <v>297262.8</v>
      </c>
      <c r="F40" s="62"/>
      <c r="G40" s="63">
        <f t="shared" si="3"/>
        <v>297262.8</v>
      </c>
      <c r="H40" s="62"/>
      <c r="I40" s="63">
        <f t="shared" si="4"/>
        <v>297262.8</v>
      </c>
      <c r="J40" s="62">
        <v>60000</v>
      </c>
      <c r="K40" s="64">
        <f t="shared" si="5"/>
        <v>357262.8</v>
      </c>
      <c r="L40" s="62"/>
      <c r="M40" s="63">
        <f t="shared" si="6"/>
        <v>357262.8</v>
      </c>
      <c r="N40" s="62">
        <v>100000</v>
      </c>
      <c r="O40" s="63">
        <f t="shared" si="7"/>
        <v>457262.8</v>
      </c>
      <c r="P40" s="62"/>
      <c r="Q40" s="63">
        <f t="shared" si="8"/>
        <v>457262.8</v>
      </c>
      <c r="R40" s="62">
        <v>80000.000000000058</v>
      </c>
      <c r="S40" s="63">
        <f t="shared" si="9"/>
        <v>537262.80000000005</v>
      </c>
      <c r="T40" s="62"/>
      <c r="U40" s="63">
        <f t="shared" si="10"/>
        <v>537262.80000000005</v>
      </c>
      <c r="V40" s="62"/>
      <c r="W40" s="64">
        <f t="shared" si="11"/>
        <v>537262.80000000005</v>
      </c>
      <c r="X40" s="25">
        <f>D40+J40+N40+R40</f>
        <v>207649.10000000003</v>
      </c>
      <c r="Y40" s="65"/>
      <c r="Z40" s="18"/>
    </row>
    <row r="41" spans="1:26" s="19" customFormat="1" ht="18.75" customHeight="1" x14ac:dyDescent="0.2">
      <c r="A41" s="68" t="s">
        <v>142</v>
      </c>
      <c r="B41" s="36" t="s">
        <v>143</v>
      </c>
      <c r="C41" s="37">
        <f>SUM(C42:C45)</f>
        <v>126067.3</v>
      </c>
      <c r="D41" s="37"/>
      <c r="E41" s="37">
        <f t="shared" ref="E41:W41" si="17">SUM(E42:E45)</f>
        <v>126067.3</v>
      </c>
      <c r="F41" s="37"/>
      <c r="G41" s="37">
        <f t="shared" si="17"/>
        <v>126067.3</v>
      </c>
      <c r="H41" s="37"/>
      <c r="I41" s="37">
        <f t="shared" si="17"/>
        <v>126067.3</v>
      </c>
      <c r="J41" s="37">
        <f t="shared" si="17"/>
        <v>27548.200000000004</v>
      </c>
      <c r="K41" s="37">
        <f t="shared" si="17"/>
        <v>153615.5</v>
      </c>
      <c r="L41" s="37"/>
      <c r="M41" s="37">
        <f t="shared" si="17"/>
        <v>153615.5</v>
      </c>
      <c r="N41" s="37"/>
      <c r="O41" s="37">
        <f t="shared" si="17"/>
        <v>153615.5</v>
      </c>
      <c r="P41" s="37">
        <f t="shared" si="17"/>
        <v>26832.299999999996</v>
      </c>
      <c r="Q41" s="37">
        <f t="shared" si="17"/>
        <v>180447.8</v>
      </c>
      <c r="R41" s="37">
        <f t="shared" si="17"/>
        <v>280</v>
      </c>
      <c r="S41" s="37">
        <f t="shared" si="17"/>
        <v>180727.8</v>
      </c>
      <c r="T41" s="37">
        <f t="shared" si="17"/>
        <v>4053.2999999999884</v>
      </c>
      <c r="U41" s="37">
        <f t="shared" si="17"/>
        <v>184781.09999999998</v>
      </c>
      <c r="V41" s="37">
        <f t="shared" si="17"/>
        <v>31727.5</v>
      </c>
      <c r="W41" s="37">
        <f t="shared" si="17"/>
        <v>216508.59999999998</v>
      </c>
      <c r="X41" s="38">
        <f>X42+X43+X44+X45</f>
        <v>90441.299999999988</v>
      </c>
      <c r="Y41" s="72"/>
      <c r="Z41" s="18"/>
    </row>
    <row r="42" spans="1:26" ht="15.75" x14ac:dyDescent="0.2">
      <c r="A42" s="60" t="s">
        <v>144</v>
      </c>
      <c r="B42" s="61" t="s">
        <v>145</v>
      </c>
      <c r="C42" s="22">
        <v>44510.9</v>
      </c>
      <c r="D42" s="62"/>
      <c r="E42" s="63">
        <f t="shared" si="2"/>
        <v>44510.9</v>
      </c>
      <c r="F42" s="62"/>
      <c r="G42" s="63">
        <f t="shared" si="3"/>
        <v>44510.9</v>
      </c>
      <c r="H42" s="62"/>
      <c r="I42" s="63">
        <f t="shared" si="4"/>
        <v>44510.9</v>
      </c>
      <c r="J42" s="62"/>
      <c r="K42" s="64">
        <f t="shared" si="5"/>
        <v>44510.9</v>
      </c>
      <c r="L42" s="62"/>
      <c r="M42" s="63">
        <f t="shared" si="6"/>
        <v>44510.9</v>
      </c>
      <c r="N42" s="62"/>
      <c r="O42" s="63">
        <f t="shared" si="7"/>
        <v>44510.9</v>
      </c>
      <c r="P42" s="62">
        <v>25855.4</v>
      </c>
      <c r="Q42" s="63">
        <f t="shared" si="8"/>
        <v>70366.3</v>
      </c>
      <c r="R42" s="62"/>
      <c r="S42" s="63">
        <f t="shared" si="9"/>
        <v>70366.3</v>
      </c>
      <c r="T42" s="62"/>
      <c r="U42" s="63">
        <f t="shared" si="10"/>
        <v>70366.3</v>
      </c>
      <c r="V42" s="62"/>
      <c r="W42" s="64">
        <f t="shared" si="11"/>
        <v>70366.3</v>
      </c>
      <c r="X42" s="25">
        <f>P42</f>
        <v>25855.4</v>
      </c>
      <c r="Y42" s="73"/>
      <c r="Z42" s="18"/>
    </row>
    <row r="43" spans="1:26" ht="25.5" x14ac:dyDescent="0.25">
      <c r="A43" s="60" t="s">
        <v>146</v>
      </c>
      <c r="B43" s="61" t="s">
        <v>147</v>
      </c>
      <c r="C43" s="22">
        <v>13334.1</v>
      </c>
      <c r="D43" s="62"/>
      <c r="E43" s="63">
        <f t="shared" si="2"/>
        <v>13334.1</v>
      </c>
      <c r="F43" s="62"/>
      <c r="G43" s="63">
        <f t="shared" si="3"/>
        <v>13334.1</v>
      </c>
      <c r="H43" s="62"/>
      <c r="I43" s="63">
        <f t="shared" si="4"/>
        <v>13334.1</v>
      </c>
      <c r="J43" s="62">
        <v>27548.200000000004</v>
      </c>
      <c r="K43" s="64">
        <f t="shared" si="5"/>
        <v>40882.300000000003</v>
      </c>
      <c r="L43" s="62"/>
      <c r="M43" s="63">
        <f t="shared" si="6"/>
        <v>40882.300000000003</v>
      </c>
      <c r="N43" s="62"/>
      <c r="O43" s="63">
        <f t="shared" si="7"/>
        <v>40882.300000000003</v>
      </c>
      <c r="P43" s="62">
        <v>878.29999999999563</v>
      </c>
      <c r="Q43" s="63">
        <f t="shared" si="8"/>
        <v>41760.6</v>
      </c>
      <c r="R43" s="62"/>
      <c r="S43" s="63">
        <f t="shared" si="9"/>
        <v>41760.6</v>
      </c>
      <c r="T43" s="62">
        <v>120</v>
      </c>
      <c r="U43" s="63">
        <f t="shared" si="10"/>
        <v>41880.6</v>
      </c>
      <c r="V43" s="62"/>
      <c r="W43" s="64">
        <f t="shared" si="11"/>
        <v>41880.6</v>
      </c>
      <c r="X43" s="25">
        <f>J43+P43+T43</f>
        <v>28546.5</v>
      </c>
      <c r="Y43" s="66"/>
      <c r="Z43" s="18"/>
    </row>
    <row r="44" spans="1:26" ht="25.5" x14ac:dyDescent="0.25">
      <c r="A44" s="60" t="s">
        <v>148</v>
      </c>
      <c r="B44" s="61" t="s">
        <v>149</v>
      </c>
      <c r="C44" s="22">
        <v>200</v>
      </c>
      <c r="D44" s="62"/>
      <c r="E44" s="63">
        <f t="shared" si="2"/>
        <v>200</v>
      </c>
      <c r="F44" s="62"/>
      <c r="G44" s="63">
        <f t="shared" si="3"/>
        <v>200</v>
      </c>
      <c r="H44" s="62"/>
      <c r="I44" s="63">
        <f t="shared" si="4"/>
        <v>200</v>
      </c>
      <c r="J44" s="62"/>
      <c r="K44" s="64">
        <f t="shared" si="5"/>
        <v>200</v>
      </c>
      <c r="L44" s="62"/>
      <c r="M44" s="63">
        <f t="shared" si="6"/>
        <v>200</v>
      </c>
      <c r="N44" s="62"/>
      <c r="O44" s="63">
        <f t="shared" si="7"/>
        <v>200</v>
      </c>
      <c r="P44" s="62">
        <v>100</v>
      </c>
      <c r="Q44" s="63">
        <f t="shared" si="8"/>
        <v>300</v>
      </c>
      <c r="R44" s="62"/>
      <c r="S44" s="63">
        <f t="shared" si="9"/>
        <v>300</v>
      </c>
      <c r="T44" s="62"/>
      <c r="U44" s="63">
        <f t="shared" si="10"/>
        <v>300</v>
      </c>
      <c r="V44" s="62"/>
      <c r="W44" s="64">
        <f t="shared" si="11"/>
        <v>300</v>
      </c>
      <c r="X44" s="25">
        <f>P44</f>
        <v>100</v>
      </c>
      <c r="Y44" s="66"/>
      <c r="Z44" s="18"/>
    </row>
    <row r="45" spans="1:26" ht="20.25" customHeight="1" x14ac:dyDescent="0.25">
      <c r="A45" s="60" t="s">
        <v>150</v>
      </c>
      <c r="B45" s="61" t="s">
        <v>151</v>
      </c>
      <c r="C45" s="22">
        <v>68022.3</v>
      </c>
      <c r="D45" s="62"/>
      <c r="E45" s="63">
        <f t="shared" si="2"/>
        <v>68022.3</v>
      </c>
      <c r="F45" s="62"/>
      <c r="G45" s="63">
        <f t="shared" si="3"/>
        <v>68022.3</v>
      </c>
      <c r="H45" s="62"/>
      <c r="I45" s="63">
        <f t="shared" si="4"/>
        <v>68022.3</v>
      </c>
      <c r="J45" s="62"/>
      <c r="K45" s="64">
        <f t="shared" si="5"/>
        <v>68022.3</v>
      </c>
      <c r="L45" s="62"/>
      <c r="M45" s="63">
        <f t="shared" si="6"/>
        <v>68022.3</v>
      </c>
      <c r="N45" s="62"/>
      <c r="O45" s="63">
        <f t="shared" si="7"/>
        <v>68022.3</v>
      </c>
      <c r="P45" s="62">
        <v>-1.4</v>
      </c>
      <c r="Q45" s="63">
        <f t="shared" si="8"/>
        <v>68020.900000000009</v>
      </c>
      <c r="R45" s="62">
        <v>280</v>
      </c>
      <c r="S45" s="63">
        <f t="shared" si="9"/>
        <v>68300.900000000009</v>
      </c>
      <c r="T45" s="62">
        <v>3933.2999999999884</v>
      </c>
      <c r="U45" s="63">
        <f t="shared" si="10"/>
        <v>72234.2</v>
      </c>
      <c r="V45" s="62">
        <v>31727.5</v>
      </c>
      <c r="W45" s="64">
        <f t="shared" si="11"/>
        <v>103961.7</v>
      </c>
      <c r="X45" s="25">
        <f>P45+R45+T45+V45</f>
        <v>35939.399999999987</v>
      </c>
      <c r="Y45" s="66"/>
      <c r="Z45" s="18"/>
    </row>
    <row r="46" spans="1:26" s="19" customFormat="1" ht="15.75" x14ac:dyDescent="0.2">
      <c r="A46" s="68" t="s">
        <v>152</v>
      </c>
      <c r="B46" s="36" t="s">
        <v>153</v>
      </c>
      <c r="C46" s="37">
        <f>SUM(C47:C53)</f>
        <v>33324712.999999996</v>
      </c>
      <c r="D46" s="37">
        <f t="shared" ref="D46:X46" si="18">SUM(D47:D53)</f>
        <v>373595.60000000324</v>
      </c>
      <c r="E46" s="37">
        <f t="shared" si="18"/>
        <v>33698308.599999994</v>
      </c>
      <c r="F46" s="37">
        <f t="shared" si="18"/>
        <v>1510639.7999999963</v>
      </c>
      <c r="G46" s="37">
        <f t="shared" si="18"/>
        <v>35208948.399999991</v>
      </c>
      <c r="H46" s="37">
        <f t="shared" si="18"/>
        <v>127916.20000000088</v>
      </c>
      <c r="I46" s="37">
        <f t="shared" si="18"/>
        <v>35336864.599999994</v>
      </c>
      <c r="J46" s="37">
        <f t="shared" si="18"/>
        <v>31591.900000001013</v>
      </c>
      <c r="K46" s="37">
        <f t="shared" si="18"/>
        <v>35368456.499999993</v>
      </c>
      <c r="L46" s="37">
        <f t="shared" si="18"/>
        <v>226592.40000000023</v>
      </c>
      <c r="M46" s="37">
        <f t="shared" si="18"/>
        <v>35595048.899999999</v>
      </c>
      <c r="N46" s="37">
        <f t="shared" si="18"/>
        <v>238904.40000000037</v>
      </c>
      <c r="O46" s="37">
        <f t="shared" si="18"/>
        <v>35833953.300000004</v>
      </c>
      <c r="P46" s="37">
        <f t="shared" si="18"/>
        <v>397750.19999999937</v>
      </c>
      <c r="Q46" s="37">
        <f t="shared" si="18"/>
        <v>36231703.500000007</v>
      </c>
      <c r="R46" s="37">
        <f t="shared" si="18"/>
        <v>234790.49999999919</v>
      </c>
      <c r="S46" s="37">
        <f t="shared" si="18"/>
        <v>36466494</v>
      </c>
      <c r="T46" s="37">
        <f t="shared" si="18"/>
        <v>42166.10000000149</v>
      </c>
      <c r="U46" s="37">
        <f t="shared" si="18"/>
        <v>36508660.100000001</v>
      </c>
      <c r="V46" s="37">
        <f t="shared" si="18"/>
        <v>77122.499999999622</v>
      </c>
      <c r="W46" s="37">
        <f t="shared" si="18"/>
        <v>36585782.600000001</v>
      </c>
      <c r="X46" s="38">
        <f t="shared" si="18"/>
        <v>3261069.600000002</v>
      </c>
      <c r="Y46" s="72"/>
      <c r="Z46" s="18"/>
    </row>
    <row r="47" spans="1:26" ht="17.25" customHeight="1" x14ac:dyDescent="0.2">
      <c r="A47" s="60" t="s">
        <v>154</v>
      </c>
      <c r="B47" s="61" t="s">
        <v>155</v>
      </c>
      <c r="C47" s="22">
        <v>5762067.4000000004</v>
      </c>
      <c r="D47" s="62">
        <v>98636</v>
      </c>
      <c r="E47" s="63">
        <f t="shared" si="2"/>
        <v>5860703.4000000004</v>
      </c>
      <c r="F47" s="62">
        <v>16378.599999999627</v>
      </c>
      <c r="G47" s="63">
        <f t="shared" si="3"/>
        <v>5877082</v>
      </c>
      <c r="H47" s="62"/>
      <c r="I47" s="63">
        <f t="shared" si="4"/>
        <v>5877082</v>
      </c>
      <c r="J47" s="62">
        <v>-820.29999999981374</v>
      </c>
      <c r="K47" s="64">
        <f t="shared" si="5"/>
        <v>5876261.7000000002</v>
      </c>
      <c r="L47" s="62">
        <v>56251.299999999814</v>
      </c>
      <c r="M47" s="63">
        <f t="shared" si="6"/>
        <v>5932513</v>
      </c>
      <c r="N47" s="62">
        <v>24.599999999627471</v>
      </c>
      <c r="O47" s="63">
        <f t="shared" si="7"/>
        <v>5932537.5999999996</v>
      </c>
      <c r="P47" s="62">
        <v>32538</v>
      </c>
      <c r="Q47" s="63">
        <f t="shared" si="8"/>
        <v>5965075.5999999996</v>
      </c>
      <c r="R47" s="62">
        <v>53471.800000000745</v>
      </c>
      <c r="S47" s="63">
        <f t="shared" si="9"/>
        <v>6018547.4000000004</v>
      </c>
      <c r="T47" s="62"/>
      <c r="U47" s="63">
        <f t="shared" si="10"/>
        <v>6018547.4000000004</v>
      </c>
      <c r="V47" s="62">
        <v>1183.3999999994412</v>
      </c>
      <c r="W47" s="64">
        <f t="shared" si="11"/>
        <v>6019730.7999999998</v>
      </c>
      <c r="X47" s="25">
        <f>D47+F47+J47+L47+N47+P47+R47+V47</f>
        <v>257663.39999999944</v>
      </c>
      <c r="Y47" s="73"/>
      <c r="Z47" s="18"/>
    </row>
    <row r="48" spans="1:26" ht="18" customHeight="1" x14ac:dyDescent="0.25">
      <c r="A48" s="60" t="s">
        <v>156</v>
      </c>
      <c r="B48" s="61" t="s">
        <v>157</v>
      </c>
      <c r="C48" s="22">
        <v>22086080.399999999</v>
      </c>
      <c r="D48" s="62">
        <v>102680.70000000298</v>
      </c>
      <c r="E48" s="63">
        <f t="shared" si="2"/>
        <v>22188761.100000001</v>
      </c>
      <c r="F48" s="62">
        <v>1486143.299999997</v>
      </c>
      <c r="G48" s="63">
        <f t="shared" si="3"/>
        <v>23674904.399999999</v>
      </c>
      <c r="H48" s="62">
        <v>-2973.1999999992549</v>
      </c>
      <c r="I48" s="63">
        <f t="shared" si="4"/>
        <v>23671931.199999999</v>
      </c>
      <c r="J48" s="62">
        <v>820.30000000074506</v>
      </c>
      <c r="K48" s="64">
        <f t="shared" si="5"/>
        <v>23672751.5</v>
      </c>
      <c r="L48" s="62">
        <v>110059.30000000075</v>
      </c>
      <c r="M48" s="63">
        <f t="shared" si="6"/>
        <v>23782810.800000001</v>
      </c>
      <c r="N48" s="62">
        <v>236991.80000000075</v>
      </c>
      <c r="O48" s="63">
        <f t="shared" si="7"/>
        <v>24019802.600000001</v>
      </c>
      <c r="P48" s="62">
        <v>359647.69999999925</v>
      </c>
      <c r="Q48" s="63">
        <f t="shared" si="8"/>
        <v>24379450.300000001</v>
      </c>
      <c r="R48" s="62">
        <v>168013.39999999851</v>
      </c>
      <c r="S48" s="63">
        <f t="shared" si="9"/>
        <v>24547463.699999999</v>
      </c>
      <c r="T48" s="62">
        <v>33031.10000000149</v>
      </c>
      <c r="U48" s="63">
        <f t="shared" si="10"/>
        <v>24580494.800000001</v>
      </c>
      <c r="V48" s="62">
        <v>73328.5</v>
      </c>
      <c r="W48" s="64">
        <f t="shared" si="11"/>
        <v>24653823.300000001</v>
      </c>
      <c r="X48" s="25">
        <f>D48+F48+H48+J48+L48+N48+P48+R48+T48+V48</f>
        <v>2567742.9000000022</v>
      </c>
      <c r="Y48" s="66"/>
      <c r="Z48" s="18"/>
    </row>
    <row r="49" spans="1:26" ht="19.5" customHeight="1" x14ac:dyDescent="0.25">
      <c r="A49" s="60" t="s">
        <v>158</v>
      </c>
      <c r="B49" s="61" t="s">
        <v>159</v>
      </c>
      <c r="C49" s="22">
        <v>1005320</v>
      </c>
      <c r="D49" s="62">
        <v>35795.800000000047</v>
      </c>
      <c r="E49" s="63">
        <f t="shared" si="2"/>
        <v>1041115.8</v>
      </c>
      <c r="F49" s="62">
        <v>1545.8999999999069</v>
      </c>
      <c r="G49" s="63">
        <f t="shared" si="3"/>
        <v>1042661.7</v>
      </c>
      <c r="H49" s="62">
        <v>52916.199999999953</v>
      </c>
      <c r="I49" s="63">
        <f t="shared" si="4"/>
        <v>1095577.8999999999</v>
      </c>
      <c r="J49" s="62">
        <v>847</v>
      </c>
      <c r="K49" s="64">
        <f t="shared" si="5"/>
        <v>1096424.8999999999</v>
      </c>
      <c r="L49" s="62">
        <v>11159.300000000047</v>
      </c>
      <c r="M49" s="63">
        <f t="shared" si="6"/>
        <v>1107584.2</v>
      </c>
      <c r="N49" s="62"/>
      <c r="O49" s="63">
        <f t="shared" si="7"/>
        <v>1107584.2</v>
      </c>
      <c r="P49" s="62">
        <v>-31335.399999999907</v>
      </c>
      <c r="Q49" s="63">
        <f t="shared" si="8"/>
        <v>1076248.8</v>
      </c>
      <c r="R49" s="62">
        <v>7066.8000000000466</v>
      </c>
      <c r="S49" s="63">
        <f t="shared" si="9"/>
        <v>1083315.6000000001</v>
      </c>
      <c r="T49" s="62"/>
      <c r="U49" s="63">
        <f t="shared" si="10"/>
        <v>1083315.6000000001</v>
      </c>
      <c r="V49" s="62">
        <v>3900</v>
      </c>
      <c r="W49" s="64">
        <f t="shared" si="11"/>
        <v>1087215.6000000001</v>
      </c>
      <c r="X49" s="25">
        <f>D49+F49+H49+J49+L49+P49+R49+V49</f>
        <v>81895.600000000093</v>
      </c>
      <c r="Y49" s="74"/>
      <c r="Z49" s="18"/>
    </row>
    <row r="50" spans="1:26" ht="18" customHeight="1" x14ac:dyDescent="0.25">
      <c r="A50" s="60" t="s">
        <v>160</v>
      </c>
      <c r="B50" s="61" t="s">
        <v>161</v>
      </c>
      <c r="C50" s="22">
        <v>3297749.5</v>
      </c>
      <c r="D50" s="62">
        <v>136402.20000000019</v>
      </c>
      <c r="E50" s="63">
        <f t="shared" si="2"/>
        <v>3434151.7</v>
      </c>
      <c r="F50" s="62">
        <v>4035.7999999998137</v>
      </c>
      <c r="G50" s="63">
        <f t="shared" si="3"/>
        <v>3438187.5</v>
      </c>
      <c r="H50" s="62">
        <v>76573.200000000186</v>
      </c>
      <c r="I50" s="63">
        <f t="shared" si="4"/>
        <v>3514760.7</v>
      </c>
      <c r="J50" s="62">
        <v>18300</v>
      </c>
      <c r="K50" s="64">
        <f t="shared" si="5"/>
        <v>3533060.7</v>
      </c>
      <c r="L50" s="62">
        <v>6422.6999999997206</v>
      </c>
      <c r="M50" s="63">
        <f t="shared" si="6"/>
        <v>3539483.4</v>
      </c>
      <c r="N50" s="62">
        <v>0.1</v>
      </c>
      <c r="O50" s="63">
        <f t="shared" si="7"/>
        <v>3539483.5</v>
      </c>
      <c r="P50" s="62">
        <v>2188.5</v>
      </c>
      <c r="Q50" s="63">
        <f t="shared" si="8"/>
        <v>3541672</v>
      </c>
      <c r="R50" s="62">
        <v>6103.2999999998137</v>
      </c>
      <c r="S50" s="63">
        <f t="shared" si="9"/>
        <v>3547775.3</v>
      </c>
      <c r="T50" s="62">
        <v>5000</v>
      </c>
      <c r="U50" s="63">
        <f t="shared" si="10"/>
        <v>3552775.3</v>
      </c>
      <c r="V50" s="62">
        <v>217.70000000018626</v>
      </c>
      <c r="W50" s="64">
        <f t="shared" si="11"/>
        <v>3552993</v>
      </c>
      <c r="X50" s="25">
        <f>D50+F50+H50+J50+L50+N50+P50+R50+T50+V50</f>
        <v>255243.49999999991</v>
      </c>
      <c r="Y50" s="66"/>
      <c r="Z50" s="18"/>
    </row>
    <row r="51" spans="1:26" ht="25.5" x14ac:dyDescent="0.25">
      <c r="A51" s="60" t="s">
        <v>162</v>
      </c>
      <c r="B51" s="61" t="s">
        <v>163</v>
      </c>
      <c r="C51" s="22">
        <v>235372.9</v>
      </c>
      <c r="D51" s="62">
        <v>-1819.5</v>
      </c>
      <c r="E51" s="63">
        <f t="shared" si="2"/>
        <v>233553.4</v>
      </c>
      <c r="F51" s="62">
        <v>36</v>
      </c>
      <c r="G51" s="63">
        <f t="shared" si="3"/>
        <v>233589.4</v>
      </c>
      <c r="H51" s="62">
        <v>1400</v>
      </c>
      <c r="I51" s="63">
        <f t="shared" si="4"/>
        <v>234989.4</v>
      </c>
      <c r="J51" s="62">
        <v>13836.200000000012</v>
      </c>
      <c r="K51" s="64">
        <f t="shared" si="5"/>
        <v>248825.60000000001</v>
      </c>
      <c r="L51" s="62">
        <v>1041.8999999999942</v>
      </c>
      <c r="M51" s="63">
        <f t="shared" si="6"/>
        <v>249867.5</v>
      </c>
      <c r="N51" s="62">
        <v>87.899999999994179</v>
      </c>
      <c r="O51" s="63">
        <f t="shared" si="7"/>
        <v>249955.4</v>
      </c>
      <c r="P51" s="62">
        <v>771.70000000001164</v>
      </c>
      <c r="Q51" s="63">
        <f t="shared" si="8"/>
        <v>250727.1</v>
      </c>
      <c r="R51" s="62">
        <v>-3191.2000000000116</v>
      </c>
      <c r="S51" s="63">
        <f t="shared" si="9"/>
        <v>247535.9</v>
      </c>
      <c r="T51" s="62">
        <v>4135</v>
      </c>
      <c r="U51" s="63">
        <f t="shared" si="10"/>
        <v>251670.9</v>
      </c>
      <c r="V51" s="62">
        <v>-2587.3999999999942</v>
      </c>
      <c r="W51" s="64">
        <f t="shared" si="11"/>
        <v>249083.5</v>
      </c>
      <c r="X51" s="25">
        <f>D51+F51+H51+J51+L51+N51+P51+R51+T51+V51</f>
        <v>13710.600000000006</v>
      </c>
      <c r="Y51" s="1"/>
      <c r="Z51" s="18"/>
    </row>
    <row r="52" spans="1:26" ht="17.25" customHeight="1" x14ac:dyDescent="0.25">
      <c r="A52" s="60" t="s">
        <v>164</v>
      </c>
      <c r="B52" s="61" t="s">
        <v>165</v>
      </c>
      <c r="C52" s="22">
        <v>624391.69999999995</v>
      </c>
      <c r="D52" s="62"/>
      <c r="E52" s="63">
        <f t="shared" si="2"/>
        <v>624391.69999999995</v>
      </c>
      <c r="F52" s="62">
        <v>244.40000000002328</v>
      </c>
      <c r="G52" s="63">
        <f t="shared" si="3"/>
        <v>624636.1</v>
      </c>
      <c r="H52" s="62"/>
      <c r="I52" s="63">
        <f t="shared" si="4"/>
        <v>624636.1</v>
      </c>
      <c r="J52" s="62">
        <v>-1391.2999999999302</v>
      </c>
      <c r="K52" s="64">
        <f t="shared" si="5"/>
        <v>623244.80000000005</v>
      </c>
      <c r="L52" s="62">
        <v>41657.899999999907</v>
      </c>
      <c r="M52" s="63">
        <f t="shared" si="6"/>
        <v>664902.69999999995</v>
      </c>
      <c r="N52" s="62">
        <v>1200</v>
      </c>
      <c r="O52" s="63">
        <f t="shared" si="7"/>
        <v>666102.69999999995</v>
      </c>
      <c r="P52" s="62">
        <v>3483.9000000000233</v>
      </c>
      <c r="Q52" s="63">
        <f t="shared" si="8"/>
        <v>669586.6</v>
      </c>
      <c r="R52" s="62">
        <v>-1619.6999999999534</v>
      </c>
      <c r="S52" s="63">
        <f t="shared" si="9"/>
        <v>667966.9</v>
      </c>
      <c r="T52" s="62"/>
      <c r="U52" s="63">
        <f t="shared" si="10"/>
        <v>667966.9</v>
      </c>
      <c r="V52" s="62">
        <v>1050</v>
      </c>
      <c r="W52" s="64">
        <f t="shared" si="11"/>
        <v>669016.9</v>
      </c>
      <c r="X52" s="25">
        <f>F52+J52+L52+N52+P52+R52+V52</f>
        <v>44625.20000000007</v>
      </c>
      <c r="Y52" s="66"/>
      <c r="Z52" s="18"/>
    </row>
    <row r="53" spans="1:26" ht="16.5" customHeight="1" x14ac:dyDescent="0.25">
      <c r="A53" s="60" t="s">
        <v>166</v>
      </c>
      <c r="B53" s="61" t="s">
        <v>167</v>
      </c>
      <c r="C53" s="22">
        <v>313731.09999999998</v>
      </c>
      <c r="D53" s="62">
        <v>1900.4000000000233</v>
      </c>
      <c r="E53" s="63">
        <f t="shared" si="2"/>
        <v>315631.5</v>
      </c>
      <c r="F53" s="62">
        <v>2255.7999999999884</v>
      </c>
      <c r="G53" s="63">
        <f t="shared" si="3"/>
        <v>317887.3</v>
      </c>
      <c r="H53" s="62"/>
      <c r="I53" s="63">
        <f t="shared" si="4"/>
        <v>317887.3</v>
      </c>
      <c r="J53" s="62"/>
      <c r="K53" s="64">
        <f t="shared" si="5"/>
        <v>317887.3</v>
      </c>
      <c r="L53" s="62"/>
      <c r="M53" s="63">
        <f t="shared" si="6"/>
        <v>317887.3</v>
      </c>
      <c r="N53" s="62">
        <v>600</v>
      </c>
      <c r="O53" s="63">
        <f t="shared" si="7"/>
        <v>318487.3</v>
      </c>
      <c r="P53" s="62">
        <v>30455.799999999988</v>
      </c>
      <c r="Q53" s="63">
        <f t="shared" si="8"/>
        <v>348943.1</v>
      </c>
      <c r="R53" s="62">
        <v>4946.1000000000349</v>
      </c>
      <c r="S53" s="63">
        <f t="shared" si="9"/>
        <v>353889.2</v>
      </c>
      <c r="T53" s="62"/>
      <c r="U53" s="63">
        <f t="shared" si="10"/>
        <v>353889.2</v>
      </c>
      <c r="V53" s="62">
        <v>30.299999999988358</v>
      </c>
      <c r="W53" s="64">
        <f t="shared" si="11"/>
        <v>353919.5</v>
      </c>
      <c r="X53" s="25">
        <f>D53+F53+N53+P53+R53+V53</f>
        <v>40188.400000000023</v>
      </c>
      <c r="Y53" s="1"/>
      <c r="Z53" s="18"/>
    </row>
    <row r="54" spans="1:26" s="19" customFormat="1" ht="21" customHeight="1" x14ac:dyDescent="0.25">
      <c r="A54" s="68" t="s">
        <v>168</v>
      </c>
      <c r="B54" s="36" t="s">
        <v>169</v>
      </c>
      <c r="C54" s="37">
        <f>SUM(C55:C56)</f>
        <v>2731587.5</v>
      </c>
      <c r="D54" s="37">
        <f t="shared" ref="D54:W54" si="19">SUM(D55:D56)</f>
        <v>483416.70000000019</v>
      </c>
      <c r="E54" s="37">
        <f t="shared" si="19"/>
        <v>3215004.2</v>
      </c>
      <c r="F54" s="37"/>
      <c r="G54" s="37">
        <f t="shared" si="19"/>
        <v>3215004.2</v>
      </c>
      <c r="H54" s="37">
        <f t="shared" si="19"/>
        <v>18.600000000093132</v>
      </c>
      <c r="I54" s="37">
        <f t="shared" si="19"/>
        <v>3215022.8000000003</v>
      </c>
      <c r="J54" s="37">
        <f t="shared" si="19"/>
        <v>-29721.700000000186</v>
      </c>
      <c r="K54" s="37">
        <f t="shared" si="19"/>
        <v>3185301.1</v>
      </c>
      <c r="L54" s="37">
        <f t="shared" si="19"/>
        <v>19136.399999999907</v>
      </c>
      <c r="M54" s="37">
        <f t="shared" si="19"/>
        <v>3204437.5</v>
      </c>
      <c r="N54" s="37">
        <f t="shared" si="19"/>
        <v>327088.90000000037</v>
      </c>
      <c r="O54" s="37">
        <f t="shared" si="19"/>
        <v>3531526.4000000004</v>
      </c>
      <c r="P54" s="37">
        <f t="shared" si="19"/>
        <v>33762.900000000009</v>
      </c>
      <c r="Q54" s="37">
        <f t="shared" si="19"/>
        <v>3565289.3000000003</v>
      </c>
      <c r="R54" s="37">
        <f t="shared" si="19"/>
        <v>-16133.800000000279</v>
      </c>
      <c r="S54" s="37">
        <f t="shared" si="19"/>
        <v>3549155.5</v>
      </c>
      <c r="T54" s="37">
        <f t="shared" si="19"/>
        <v>150000</v>
      </c>
      <c r="U54" s="37">
        <f t="shared" si="19"/>
        <v>3699155.5</v>
      </c>
      <c r="V54" s="37">
        <f t="shared" si="19"/>
        <v>427230.50000000017</v>
      </c>
      <c r="W54" s="37">
        <f t="shared" si="19"/>
        <v>4126386</v>
      </c>
      <c r="X54" s="38">
        <f>SUM(X55:X56)</f>
        <v>1394798.5000000002</v>
      </c>
      <c r="Y54" s="2"/>
      <c r="Z54" s="18"/>
    </row>
    <row r="55" spans="1:26" ht="18" customHeight="1" x14ac:dyDescent="0.25">
      <c r="A55" s="60" t="s">
        <v>170</v>
      </c>
      <c r="B55" s="61" t="s">
        <v>171</v>
      </c>
      <c r="C55" s="22">
        <v>2655780.2999999998</v>
      </c>
      <c r="D55" s="62">
        <v>483416.70000000019</v>
      </c>
      <c r="E55" s="63">
        <f t="shared" si="2"/>
        <v>3139197</v>
      </c>
      <c r="F55" s="62"/>
      <c r="G55" s="63">
        <f t="shared" si="3"/>
        <v>3139197</v>
      </c>
      <c r="H55" s="62">
        <v>18.600000000093132</v>
      </c>
      <c r="I55" s="63">
        <f t="shared" si="4"/>
        <v>3139215.6</v>
      </c>
      <c r="J55" s="62">
        <v>-29721.700000000186</v>
      </c>
      <c r="K55" s="64">
        <f t="shared" si="5"/>
        <v>3109493.9</v>
      </c>
      <c r="L55" s="62">
        <v>19136.399999999907</v>
      </c>
      <c r="M55" s="63">
        <f t="shared" si="6"/>
        <v>3128630.3</v>
      </c>
      <c r="N55" s="62">
        <v>327088.90000000037</v>
      </c>
      <c r="O55" s="63">
        <f t="shared" si="7"/>
        <v>3455719.2</v>
      </c>
      <c r="P55" s="62">
        <v>33352</v>
      </c>
      <c r="Q55" s="63">
        <f t="shared" si="8"/>
        <v>3489071.2</v>
      </c>
      <c r="R55" s="62">
        <v>-16133.800000000279</v>
      </c>
      <c r="S55" s="63">
        <f t="shared" si="9"/>
        <v>3472937.4</v>
      </c>
      <c r="T55" s="62">
        <v>150000</v>
      </c>
      <c r="U55" s="63">
        <f t="shared" si="10"/>
        <v>3622937.4</v>
      </c>
      <c r="V55" s="62">
        <v>422330.20000000019</v>
      </c>
      <c r="W55" s="64">
        <f t="shared" si="11"/>
        <v>4045267.6</v>
      </c>
      <c r="X55" s="25">
        <f>D55+H55+J55+L55+N55+P55+R55+T55+V55</f>
        <v>1389487.3000000003</v>
      </c>
      <c r="Y55" s="1"/>
      <c r="Z55" s="18"/>
    </row>
    <row r="56" spans="1:26" ht="18.75" customHeight="1" x14ac:dyDescent="0.25">
      <c r="A56" s="60" t="s">
        <v>172</v>
      </c>
      <c r="B56" s="61" t="s">
        <v>173</v>
      </c>
      <c r="C56" s="22">
        <v>75807.199999999997</v>
      </c>
      <c r="D56" s="62"/>
      <c r="E56" s="63">
        <f t="shared" si="2"/>
        <v>75807.199999999997</v>
      </c>
      <c r="F56" s="62"/>
      <c r="G56" s="63">
        <f t="shared" si="3"/>
        <v>75807.199999999997</v>
      </c>
      <c r="H56" s="62"/>
      <c r="I56" s="63">
        <f t="shared" si="4"/>
        <v>75807.199999999997</v>
      </c>
      <c r="J56" s="62"/>
      <c r="K56" s="64">
        <f t="shared" si="5"/>
        <v>75807.199999999997</v>
      </c>
      <c r="L56" s="62"/>
      <c r="M56" s="63">
        <f t="shared" si="6"/>
        <v>75807.199999999997</v>
      </c>
      <c r="N56" s="62"/>
      <c r="O56" s="63">
        <f t="shared" si="7"/>
        <v>75807.199999999997</v>
      </c>
      <c r="P56" s="62">
        <v>410.90000000000873</v>
      </c>
      <c r="Q56" s="63">
        <f t="shared" si="8"/>
        <v>76218.100000000006</v>
      </c>
      <c r="R56" s="62"/>
      <c r="S56" s="63">
        <f t="shared" si="9"/>
        <v>76218.100000000006</v>
      </c>
      <c r="T56" s="62"/>
      <c r="U56" s="63">
        <f t="shared" si="10"/>
        <v>76218.100000000006</v>
      </c>
      <c r="V56" s="62">
        <v>4900.2999999999884</v>
      </c>
      <c r="W56" s="64">
        <f t="shared" si="11"/>
        <v>81118.399999999994</v>
      </c>
      <c r="X56" s="25">
        <f>P56+V56</f>
        <v>5311.1999999999971</v>
      </c>
      <c r="Y56" s="1"/>
      <c r="Z56" s="18"/>
    </row>
    <row r="57" spans="1:26" s="19" customFormat="1" ht="20.25" customHeight="1" x14ac:dyDescent="0.2">
      <c r="A57" s="68" t="s">
        <v>174</v>
      </c>
      <c r="B57" s="36" t="s">
        <v>175</v>
      </c>
      <c r="C57" s="37">
        <f>SUM(C58:C64)</f>
        <v>14090901.1</v>
      </c>
      <c r="D57" s="37">
        <f t="shared" ref="D57:X57" si="20">SUM(D58:D64)</f>
        <v>1299109.4999999991</v>
      </c>
      <c r="E57" s="37">
        <f t="shared" si="20"/>
        <v>15390010.599999998</v>
      </c>
      <c r="F57" s="37">
        <f t="shared" si="20"/>
        <v>44453.200000001299</v>
      </c>
      <c r="G57" s="37">
        <f t="shared" si="20"/>
        <v>15434463.800000001</v>
      </c>
      <c r="H57" s="37">
        <f t="shared" si="20"/>
        <v>422700.50000000012</v>
      </c>
      <c r="I57" s="37">
        <f t="shared" si="20"/>
        <v>15857164.300000001</v>
      </c>
      <c r="J57" s="37">
        <f t="shared" si="20"/>
        <v>10258.600000000442</v>
      </c>
      <c r="K57" s="37">
        <f t="shared" si="20"/>
        <v>15867422.900000002</v>
      </c>
      <c r="L57" s="37">
        <f t="shared" si="20"/>
        <v>180484.39999999816</v>
      </c>
      <c r="M57" s="37">
        <f t="shared" si="20"/>
        <v>16047907.300000001</v>
      </c>
      <c r="N57" s="37">
        <f t="shared" si="20"/>
        <v>328369.40000000125</v>
      </c>
      <c r="O57" s="37">
        <f t="shared" si="20"/>
        <v>16376276.699999999</v>
      </c>
      <c r="P57" s="37">
        <f t="shared" si="20"/>
        <v>2621672.4</v>
      </c>
      <c r="Q57" s="37">
        <f t="shared" si="20"/>
        <v>18997949.099999998</v>
      </c>
      <c r="R57" s="37">
        <f t="shared" si="20"/>
        <v>168957.29999999868</v>
      </c>
      <c r="S57" s="37">
        <f t="shared" si="20"/>
        <v>19166906.399999999</v>
      </c>
      <c r="T57" s="37">
        <f t="shared" si="20"/>
        <v>87801.900000000955</v>
      </c>
      <c r="U57" s="37">
        <f t="shared" si="20"/>
        <v>19254708.300000001</v>
      </c>
      <c r="V57" s="37">
        <f t="shared" si="20"/>
        <v>16207.300000000047</v>
      </c>
      <c r="W57" s="37">
        <f t="shared" si="20"/>
        <v>19270915.600000001</v>
      </c>
      <c r="X57" s="38">
        <f t="shared" si="20"/>
        <v>5180014.4999999991</v>
      </c>
      <c r="Y57" s="3"/>
      <c r="Z57" s="18"/>
    </row>
    <row r="58" spans="1:26" ht="18.75" customHeight="1" x14ac:dyDescent="0.2">
      <c r="A58" s="60" t="s">
        <v>176</v>
      </c>
      <c r="B58" s="61" t="s">
        <v>177</v>
      </c>
      <c r="C58" s="22">
        <v>8335494.7000000002</v>
      </c>
      <c r="D58" s="62">
        <v>1124845.4999999991</v>
      </c>
      <c r="E58" s="63">
        <f t="shared" si="2"/>
        <v>9460340.1999999993</v>
      </c>
      <c r="F58" s="62">
        <v>-2865.2999999988824</v>
      </c>
      <c r="G58" s="63">
        <f t="shared" si="3"/>
        <v>9457474.9000000004</v>
      </c>
      <c r="H58" s="62">
        <v>-73974.5</v>
      </c>
      <c r="I58" s="63">
        <f t="shared" si="4"/>
        <v>9383500.4000000004</v>
      </c>
      <c r="J58" s="62">
        <v>27440.900000000373</v>
      </c>
      <c r="K58" s="64">
        <f t="shared" si="5"/>
        <v>9410941.3000000007</v>
      </c>
      <c r="L58" s="62">
        <v>6497.8999999985099</v>
      </c>
      <c r="M58" s="63">
        <f t="shared" si="6"/>
        <v>9417439.1999999993</v>
      </c>
      <c r="N58" s="62">
        <v>241692.70000000112</v>
      </c>
      <c r="O58" s="63">
        <f t="shared" si="7"/>
        <v>9659131.9000000004</v>
      </c>
      <c r="P58" s="62">
        <v>2217292.0999999996</v>
      </c>
      <c r="Q58" s="63">
        <f t="shared" si="8"/>
        <v>11876424</v>
      </c>
      <c r="R58" s="62">
        <v>-5364.3000000007451</v>
      </c>
      <c r="S58" s="63">
        <f t="shared" si="9"/>
        <v>11871059.699999999</v>
      </c>
      <c r="T58" s="62">
        <v>160513.20000000112</v>
      </c>
      <c r="U58" s="63">
        <f t="shared" si="10"/>
        <v>12031572.9</v>
      </c>
      <c r="V58" s="62">
        <v>360616.09999999963</v>
      </c>
      <c r="W58" s="64">
        <f t="shared" si="11"/>
        <v>12392189</v>
      </c>
      <c r="X58" s="25">
        <f>D58+F58+H58+J58+L58+N58+P58+R58+T58+V58</f>
        <v>4056694.3</v>
      </c>
      <c r="Y58" s="4"/>
      <c r="Z58" s="18"/>
    </row>
    <row r="59" spans="1:26" ht="21" customHeight="1" x14ac:dyDescent="0.25">
      <c r="A59" s="60" t="s">
        <v>178</v>
      </c>
      <c r="B59" s="61" t="s">
        <v>179</v>
      </c>
      <c r="C59" s="22">
        <v>244194.7</v>
      </c>
      <c r="D59" s="62">
        <v>165764</v>
      </c>
      <c r="E59" s="63">
        <f t="shared" si="2"/>
        <v>409958.7</v>
      </c>
      <c r="F59" s="62">
        <v>12128.700000000012</v>
      </c>
      <c r="G59" s="63">
        <f t="shared" si="3"/>
        <v>422087.4</v>
      </c>
      <c r="H59" s="62">
        <v>469218.29999999993</v>
      </c>
      <c r="I59" s="63">
        <f t="shared" si="4"/>
        <v>891305.7</v>
      </c>
      <c r="J59" s="62">
        <v>1602.2000000000698</v>
      </c>
      <c r="K59" s="64">
        <f t="shared" si="5"/>
        <v>892907.9</v>
      </c>
      <c r="L59" s="62">
        <v>176371.40000000002</v>
      </c>
      <c r="M59" s="63">
        <f t="shared" si="6"/>
        <v>1069279.3</v>
      </c>
      <c r="N59" s="62">
        <v>16824.699999999953</v>
      </c>
      <c r="O59" s="63">
        <f t="shared" si="7"/>
        <v>1086104</v>
      </c>
      <c r="P59" s="62">
        <v>187394.10000000009</v>
      </c>
      <c r="Q59" s="63">
        <f t="shared" si="8"/>
        <v>1273498.1000000001</v>
      </c>
      <c r="R59" s="62">
        <v>121418.79999999981</v>
      </c>
      <c r="S59" s="63">
        <f t="shared" si="9"/>
        <v>1394916.9</v>
      </c>
      <c r="T59" s="62">
        <v>36779.300000000047</v>
      </c>
      <c r="U59" s="63">
        <f t="shared" si="10"/>
        <v>1431696.2</v>
      </c>
      <c r="V59" s="62">
        <v>35389.300000000047</v>
      </c>
      <c r="W59" s="64">
        <f t="shared" si="11"/>
        <v>1467085.5</v>
      </c>
      <c r="X59" s="25">
        <f>D59:D60+F59+H59+J59+L59+N59+P59+R59+T59+V59</f>
        <v>1222890.8</v>
      </c>
      <c r="Y59" s="66"/>
      <c r="Z59" s="18"/>
    </row>
    <row r="60" spans="1:26" ht="17.25" customHeight="1" x14ac:dyDescent="0.2">
      <c r="A60" s="60" t="s">
        <v>180</v>
      </c>
      <c r="B60" s="61" t="s">
        <v>181</v>
      </c>
      <c r="C60" s="22">
        <v>488641.7</v>
      </c>
      <c r="D60" s="62"/>
      <c r="E60" s="63">
        <f t="shared" si="2"/>
        <v>488641.7</v>
      </c>
      <c r="F60" s="62">
        <v>552.29999999998836</v>
      </c>
      <c r="G60" s="63">
        <f t="shared" si="3"/>
        <v>489194</v>
      </c>
      <c r="H60" s="62"/>
      <c r="I60" s="63">
        <f t="shared" si="4"/>
        <v>489194</v>
      </c>
      <c r="J60" s="62"/>
      <c r="K60" s="64">
        <f t="shared" si="5"/>
        <v>489194</v>
      </c>
      <c r="L60" s="62">
        <v>1000</v>
      </c>
      <c r="M60" s="63">
        <f t="shared" si="6"/>
        <v>490194</v>
      </c>
      <c r="N60" s="62">
        <v>100</v>
      </c>
      <c r="O60" s="63">
        <f t="shared" si="7"/>
        <v>490294</v>
      </c>
      <c r="P60" s="62">
        <v>29874.700000000012</v>
      </c>
      <c r="Q60" s="63">
        <f t="shared" si="8"/>
        <v>520168.7</v>
      </c>
      <c r="R60" s="62"/>
      <c r="S60" s="63">
        <f t="shared" si="9"/>
        <v>520168.7</v>
      </c>
      <c r="T60" s="62">
        <v>1803.5999999999767</v>
      </c>
      <c r="U60" s="63">
        <f t="shared" si="10"/>
        <v>521972.3</v>
      </c>
      <c r="V60" s="62"/>
      <c r="W60" s="64">
        <f t="shared" si="11"/>
        <v>521972.3</v>
      </c>
      <c r="X60" s="25">
        <f>F60+L60+N60+P60+T60</f>
        <v>33330.599999999977</v>
      </c>
      <c r="Y60" s="71"/>
      <c r="Z60" s="18"/>
    </row>
    <row r="61" spans="1:26" ht="17.25" customHeight="1" x14ac:dyDescent="0.25">
      <c r="A61" s="60" t="s">
        <v>182</v>
      </c>
      <c r="B61" s="61" t="s">
        <v>183</v>
      </c>
      <c r="C61" s="22">
        <v>100118.1</v>
      </c>
      <c r="D61" s="62"/>
      <c r="E61" s="63">
        <f t="shared" si="2"/>
        <v>100118.1</v>
      </c>
      <c r="F61" s="62">
        <v>98.19999999999709</v>
      </c>
      <c r="G61" s="63">
        <f t="shared" si="3"/>
        <v>100216.3</v>
      </c>
      <c r="H61" s="62"/>
      <c r="I61" s="63">
        <f t="shared" si="4"/>
        <v>100216.3</v>
      </c>
      <c r="J61" s="62"/>
      <c r="K61" s="64">
        <f t="shared" si="5"/>
        <v>100216.3</v>
      </c>
      <c r="L61" s="62"/>
      <c r="M61" s="63">
        <f t="shared" si="6"/>
        <v>100216.3</v>
      </c>
      <c r="N61" s="62">
        <v>199.3</v>
      </c>
      <c r="O61" s="63">
        <f t="shared" si="7"/>
        <v>100415.6</v>
      </c>
      <c r="P61" s="62"/>
      <c r="Q61" s="63">
        <f t="shared" si="8"/>
        <v>100415.6</v>
      </c>
      <c r="R61" s="62">
        <v>1734.2999999999884</v>
      </c>
      <c r="S61" s="63">
        <f t="shared" si="9"/>
        <v>102149.9</v>
      </c>
      <c r="T61" s="62"/>
      <c r="U61" s="63">
        <f t="shared" si="10"/>
        <v>102149.9</v>
      </c>
      <c r="V61" s="62"/>
      <c r="W61" s="64">
        <f t="shared" si="11"/>
        <v>102149.9</v>
      </c>
      <c r="X61" s="25">
        <f>F61+N61+R61</f>
        <v>2031.7999999999854</v>
      </c>
      <c r="Y61" s="66"/>
      <c r="Z61" s="18"/>
    </row>
    <row r="62" spans="1:26" ht="25.5" x14ac:dyDescent="0.25">
      <c r="A62" s="60" t="s">
        <v>184</v>
      </c>
      <c r="B62" s="61" t="s">
        <v>185</v>
      </c>
      <c r="C62" s="22">
        <v>217200.6</v>
      </c>
      <c r="D62" s="62"/>
      <c r="E62" s="63">
        <f t="shared" si="2"/>
        <v>217200.6</v>
      </c>
      <c r="F62" s="62"/>
      <c r="G62" s="63">
        <f t="shared" si="3"/>
        <v>217200.6</v>
      </c>
      <c r="H62" s="62"/>
      <c r="I62" s="63">
        <f t="shared" si="4"/>
        <v>217200.6</v>
      </c>
      <c r="J62" s="62"/>
      <c r="K62" s="64">
        <f t="shared" si="5"/>
        <v>217200.6</v>
      </c>
      <c r="L62" s="62"/>
      <c r="M62" s="63">
        <f t="shared" si="6"/>
        <v>217200.6</v>
      </c>
      <c r="N62" s="62"/>
      <c r="O62" s="63">
        <f t="shared" si="7"/>
        <v>217200.6</v>
      </c>
      <c r="P62" s="62"/>
      <c r="Q62" s="63">
        <f t="shared" si="8"/>
        <v>217200.6</v>
      </c>
      <c r="R62" s="62">
        <v>1466.2999999999884</v>
      </c>
      <c r="S62" s="63">
        <f t="shared" si="9"/>
        <v>218666.9</v>
      </c>
      <c r="T62" s="62"/>
      <c r="U62" s="63">
        <f t="shared" si="10"/>
        <v>218666.9</v>
      </c>
      <c r="V62" s="62"/>
      <c r="W62" s="64">
        <f t="shared" si="11"/>
        <v>218666.9</v>
      </c>
      <c r="X62" s="25">
        <f>R62</f>
        <v>1466.2999999999884</v>
      </c>
      <c r="Y62" s="66"/>
      <c r="Z62" s="18"/>
    </row>
    <row r="63" spans="1:26" ht="17.25" customHeight="1" x14ac:dyDescent="0.25">
      <c r="A63" s="60" t="s">
        <v>186</v>
      </c>
      <c r="B63" s="61" t="s">
        <v>187</v>
      </c>
      <c r="C63" s="22">
        <v>7762.3</v>
      </c>
      <c r="D63" s="62"/>
      <c r="E63" s="63">
        <f t="shared" si="2"/>
        <v>7762.3</v>
      </c>
      <c r="F63" s="62">
        <v>17.100000000000001</v>
      </c>
      <c r="G63" s="63">
        <f t="shared" si="3"/>
        <v>7779.4000000000005</v>
      </c>
      <c r="H63" s="62"/>
      <c r="I63" s="63">
        <f t="shared" si="4"/>
        <v>7779.4000000000005</v>
      </c>
      <c r="J63" s="62"/>
      <c r="K63" s="64">
        <f t="shared" si="5"/>
        <v>7779.4000000000005</v>
      </c>
      <c r="L63" s="62"/>
      <c r="M63" s="63">
        <f t="shared" si="6"/>
        <v>7779.4000000000005</v>
      </c>
      <c r="N63" s="62"/>
      <c r="O63" s="63">
        <f t="shared" si="7"/>
        <v>7779.4000000000005</v>
      </c>
      <c r="P63" s="62"/>
      <c r="Q63" s="63">
        <f t="shared" si="8"/>
        <v>7779.4000000000005</v>
      </c>
      <c r="R63" s="62">
        <v>702.59999999999945</v>
      </c>
      <c r="S63" s="63">
        <f t="shared" si="9"/>
        <v>8482</v>
      </c>
      <c r="T63" s="62"/>
      <c r="U63" s="63">
        <f t="shared" si="10"/>
        <v>8482</v>
      </c>
      <c r="V63" s="62"/>
      <c r="W63" s="64">
        <f t="shared" si="11"/>
        <v>8482</v>
      </c>
      <c r="X63" s="25">
        <f>F63+R63</f>
        <v>719.69999999999948</v>
      </c>
      <c r="Y63" s="66"/>
      <c r="Z63" s="18"/>
    </row>
    <row r="64" spans="1:26" ht="18.75" customHeight="1" x14ac:dyDescent="0.25">
      <c r="A64" s="60" t="s">
        <v>188</v>
      </c>
      <c r="B64" s="61" t="s">
        <v>189</v>
      </c>
      <c r="C64" s="22">
        <v>4697489</v>
      </c>
      <c r="D64" s="62">
        <v>8500</v>
      </c>
      <c r="E64" s="63">
        <f t="shared" si="2"/>
        <v>4705989</v>
      </c>
      <c r="F64" s="62">
        <v>34522.200000000186</v>
      </c>
      <c r="G64" s="63">
        <f t="shared" si="3"/>
        <v>4740511.2</v>
      </c>
      <c r="H64" s="62">
        <v>27456.700000000186</v>
      </c>
      <c r="I64" s="63">
        <f t="shared" si="4"/>
        <v>4767967.9000000004</v>
      </c>
      <c r="J64" s="62">
        <v>-18784.5</v>
      </c>
      <c r="K64" s="64">
        <f t="shared" si="5"/>
        <v>4749183.4000000004</v>
      </c>
      <c r="L64" s="62">
        <v>-3384.9000000003725</v>
      </c>
      <c r="M64" s="63">
        <f t="shared" si="6"/>
        <v>4745798.5</v>
      </c>
      <c r="N64" s="62">
        <v>69552.700000000186</v>
      </c>
      <c r="O64" s="63">
        <f t="shared" si="7"/>
        <v>4815351.2</v>
      </c>
      <c r="P64" s="62">
        <v>187111.5</v>
      </c>
      <c r="Q64" s="63">
        <f t="shared" si="8"/>
        <v>5002462.7</v>
      </c>
      <c r="R64" s="62">
        <v>48999.599999999627</v>
      </c>
      <c r="S64" s="63">
        <f t="shared" si="9"/>
        <v>5051462.3</v>
      </c>
      <c r="T64" s="62">
        <v>-111294.20000000019</v>
      </c>
      <c r="U64" s="63">
        <f t="shared" si="10"/>
        <v>4940168.0999999996</v>
      </c>
      <c r="V64" s="62">
        <v>-379798.09999999963</v>
      </c>
      <c r="W64" s="64">
        <f t="shared" si="11"/>
        <v>4560370</v>
      </c>
      <c r="X64" s="25">
        <f>D64+F64+H64+J64+L64+N64+P64+R64+T64+V64</f>
        <v>-137119</v>
      </c>
      <c r="Y64" s="1"/>
      <c r="Z64" s="18"/>
    </row>
    <row r="65" spans="1:26" s="19" customFormat="1" ht="24" customHeight="1" x14ac:dyDescent="0.2">
      <c r="A65" s="68" t="s">
        <v>190</v>
      </c>
      <c r="B65" s="36" t="s">
        <v>191</v>
      </c>
      <c r="C65" s="37">
        <f>SUM(C66:C70)</f>
        <v>42730310.399999999</v>
      </c>
      <c r="D65" s="37">
        <f t="shared" ref="D65:X65" si="21">SUM(D66:D70)</f>
        <v>211857.79999999749</v>
      </c>
      <c r="E65" s="37">
        <f t="shared" si="21"/>
        <v>42942168.199999996</v>
      </c>
      <c r="F65" s="37">
        <f t="shared" si="21"/>
        <v>1012089.3000000003</v>
      </c>
      <c r="G65" s="37">
        <f t="shared" si="21"/>
        <v>43954257.5</v>
      </c>
      <c r="H65" s="37">
        <f t="shared" si="21"/>
        <v>280589.40000000084</v>
      </c>
      <c r="I65" s="37">
        <f t="shared" si="21"/>
        <v>44234846.899999999</v>
      </c>
      <c r="J65" s="37">
        <f t="shared" si="21"/>
        <v>-9675.1000000017229</v>
      </c>
      <c r="K65" s="37">
        <f t="shared" si="21"/>
        <v>44225171.799999997</v>
      </c>
      <c r="L65" s="37">
        <f t="shared" si="21"/>
        <v>-22857.89999999851</v>
      </c>
      <c r="M65" s="37">
        <f t="shared" si="21"/>
        <v>44202313.900000006</v>
      </c>
      <c r="N65" s="37">
        <f t="shared" si="21"/>
        <v>289611.60000000149</v>
      </c>
      <c r="O65" s="37">
        <f t="shared" si="21"/>
        <v>44491925.5</v>
      </c>
      <c r="P65" s="37">
        <f t="shared" si="21"/>
        <v>-1654.8999999999069</v>
      </c>
      <c r="Q65" s="37">
        <f t="shared" si="21"/>
        <v>44490270.599999994</v>
      </c>
      <c r="R65" s="37">
        <f t="shared" si="21"/>
        <v>-40892.100000001257</v>
      </c>
      <c r="S65" s="37">
        <f t="shared" si="21"/>
        <v>44449378.5</v>
      </c>
      <c r="T65" s="37"/>
      <c r="U65" s="37">
        <f t="shared" si="21"/>
        <v>44449378.5</v>
      </c>
      <c r="V65" s="37">
        <f t="shared" si="21"/>
        <v>288394.20000000112</v>
      </c>
      <c r="W65" s="37">
        <f t="shared" si="21"/>
        <v>44737772.700000003</v>
      </c>
      <c r="X65" s="38">
        <f t="shared" si="21"/>
        <v>2007462.2999999998</v>
      </c>
      <c r="Y65" s="70"/>
      <c r="Z65" s="18"/>
    </row>
    <row r="66" spans="1:26" ht="19.5" customHeight="1" x14ac:dyDescent="0.2">
      <c r="A66" s="60" t="s">
        <v>192</v>
      </c>
      <c r="B66" s="61" t="s">
        <v>193</v>
      </c>
      <c r="C66" s="22">
        <v>205047.1</v>
      </c>
      <c r="D66" s="62"/>
      <c r="E66" s="63">
        <f t="shared" si="2"/>
        <v>205047.1</v>
      </c>
      <c r="F66" s="62"/>
      <c r="G66" s="63">
        <f t="shared" si="3"/>
        <v>205047.1</v>
      </c>
      <c r="H66" s="62"/>
      <c r="I66" s="63">
        <f t="shared" si="4"/>
        <v>205047.1</v>
      </c>
      <c r="J66" s="62"/>
      <c r="K66" s="64">
        <f t="shared" si="5"/>
        <v>205047.1</v>
      </c>
      <c r="L66" s="62"/>
      <c r="M66" s="63">
        <f t="shared" si="6"/>
        <v>205047.1</v>
      </c>
      <c r="N66" s="62"/>
      <c r="O66" s="63">
        <f t="shared" si="7"/>
        <v>205047.1</v>
      </c>
      <c r="P66" s="62"/>
      <c r="Q66" s="63">
        <f t="shared" si="8"/>
        <v>205047.1</v>
      </c>
      <c r="R66" s="62"/>
      <c r="S66" s="63">
        <f t="shared" si="9"/>
        <v>205047.1</v>
      </c>
      <c r="T66" s="62"/>
      <c r="U66" s="63">
        <f t="shared" si="10"/>
        <v>205047.1</v>
      </c>
      <c r="V66" s="62"/>
      <c r="W66" s="64">
        <f t="shared" si="11"/>
        <v>205047.1</v>
      </c>
      <c r="X66" s="25"/>
      <c r="Y66" s="71"/>
      <c r="Z66" s="18"/>
    </row>
    <row r="67" spans="1:26" ht="20.25" customHeight="1" x14ac:dyDescent="0.25">
      <c r="A67" s="60" t="s">
        <v>194</v>
      </c>
      <c r="B67" s="61" t="s">
        <v>195</v>
      </c>
      <c r="C67" s="22">
        <v>6629507.7999999998</v>
      </c>
      <c r="D67" s="62"/>
      <c r="E67" s="63">
        <f t="shared" si="2"/>
        <v>6629507.7999999998</v>
      </c>
      <c r="F67" s="62">
        <v>5702.2999999998137</v>
      </c>
      <c r="G67" s="63">
        <f t="shared" si="3"/>
        <v>6635210.0999999996</v>
      </c>
      <c r="H67" s="62">
        <v>-5151.2999999998137</v>
      </c>
      <c r="I67" s="63">
        <f t="shared" si="4"/>
        <v>6630058.7999999998</v>
      </c>
      <c r="J67" s="62">
        <v>-212.20000000018626</v>
      </c>
      <c r="K67" s="64">
        <f t="shared" si="5"/>
        <v>6629846.5999999996</v>
      </c>
      <c r="L67" s="62">
        <v>-86.5</v>
      </c>
      <c r="M67" s="63">
        <f t="shared" si="6"/>
        <v>6629760.0999999996</v>
      </c>
      <c r="N67" s="62"/>
      <c r="O67" s="63">
        <f t="shared" si="7"/>
        <v>6629760.0999999996</v>
      </c>
      <c r="P67" s="62"/>
      <c r="Q67" s="63">
        <f t="shared" si="8"/>
        <v>6629760.0999999996</v>
      </c>
      <c r="R67" s="62">
        <v>62007.400000000373</v>
      </c>
      <c r="S67" s="63">
        <f t="shared" si="9"/>
        <v>6691767.5</v>
      </c>
      <c r="T67" s="62"/>
      <c r="U67" s="63">
        <f t="shared" si="10"/>
        <v>6691767.5</v>
      </c>
      <c r="V67" s="62">
        <v>29000</v>
      </c>
      <c r="W67" s="64">
        <f t="shared" si="11"/>
        <v>6720767.5</v>
      </c>
      <c r="X67" s="25">
        <f>F67+H67+J67+L67+R67+V67</f>
        <v>91259.700000000186</v>
      </c>
      <c r="Y67" s="66"/>
      <c r="Z67" s="18"/>
    </row>
    <row r="68" spans="1:26" ht="20.25" customHeight="1" x14ac:dyDescent="0.25">
      <c r="A68" s="60" t="s">
        <v>196</v>
      </c>
      <c r="B68" s="61" t="s">
        <v>197</v>
      </c>
      <c r="C68" s="22">
        <v>20747507.300000001</v>
      </c>
      <c r="D68" s="62">
        <v>19451.599999997765</v>
      </c>
      <c r="E68" s="63">
        <f t="shared" si="2"/>
        <v>20766958.899999999</v>
      </c>
      <c r="F68" s="62">
        <v>41605.10000000149</v>
      </c>
      <c r="G68" s="63">
        <f t="shared" si="3"/>
        <v>20808564</v>
      </c>
      <c r="H68" s="62">
        <v>291767.30000000075</v>
      </c>
      <c r="I68" s="63">
        <f t="shared" si="4"/>
        <v>21100331.300000001</v>
      </c>
      <c r="J68" s="62">
        <v>-8593.6000000014901</v>
      </c>
      <c r="K68" s="64">
        <f t="shared" si="5"/>
        <v>21091737.699999999</v>
      </c>
      <c r="L68" s="62">
        <v>-2521.3999999985099</v>
      </c>
      <c r="M68" s="63">
        <f t="shared" si="6"/>
        <v>21089216.300000001</v>
      </c>
      <c r="N68" s="62">
        <v>63765.5</v>
      </c>
      <c r="O68" s="63">
        <f t="shared" si="7"/>
        <v>21152981.800000001</v>
      </c>
      <c r="P68" s="62">
        <v>-1628.5</v>
      </c>
      <c r="Q68" s="63">
        <f t="shared" si="8"/>
        <v>21151353.300000001</v>
      </c>
      <c r="R68" s="62">
        <v>-362314.30000000075</v>
      </c>
      <c r="S68" s="63">
        <f t="shared" si="9"/>
        <v>20789039</v>
      </c>
      <c r="T68" s="62"/>
      <c r="U68" s="63">
        <f t="shared" si="10"/>
        <v>20789039</v>
      </c>
      <c r="V68" s="62">
        <v>35926.10000000149</v>
      </c>
      <c r="W68" s="64">
        <f t="shared" si="11"/>
        <v>20824965.100000001</v>
      </c>
      <c r="X68" s="25">
        <f>D68+F68+H68+J68+L68+N68+P68+R68+V68</f>
        <v>77457.800000000745</v>
      </c>
      <c r="Y68" s="66"/>
      <c r="Z68" s="18"/>
    </row>
    <row r="69" spans="1:26" ht="20.25" customHeight="1" x14ac:dyDescent="0.25">
      <c r="A69" s="60" t="s">
        <v>198</v>
      </c>
      <c r="B69" s="61" t="s">
        <v>199</v>
      </c>
      <c r="C69" s="22">
        <v>13652161.800000001</v>
      </c>
      <c r="D69" s="62">
        <v>176755.59999999963</v>
      </c>
      <c r="E69" s="63">
        <f t="shared" si="2"/>
        <v>13828917.4</v>
      </c>
      <c r="F69" s="62">
        <v>982799.29999999888</v>
      </c>
      <c r="G69" s="63">
        <f t="shared" si="3"/>
        <v>14811716.699999999</v>
      </c>
      <c r="H69" s="62"/>
      <c r="I69" s="63">
        <f t="shared" si="4"/>
        <v>14811716.699999999</v>
      </c>
      <c r="J69" s="62"/>
      <c r="K69" s="64">
        <f t="shared" si="5"/>
        <v>14811716.699999999</v>
      </c>
      <c r="L69" s="62">
        <v>-20000</v>
      </c>
      <c r="M69" s="63">
        <f t="shared" si="6"/>
        <v>14791716.699999999</v>
      </c>
      <c r="N69" s="62">
        <v>213046.10000000149</v>
      </c>
      <c r="O69" s="63">
        <f t="shared" si="7"/>
        <v>15004762.800000001</v>
      </c>
      <c r="P69" s="62"/>
      <c r="Q69" s="63">
        <f t="shared" si="8"/>
        <v>15004762.800000001</v>
      </c>
      <c r="R69" s="62">
        <v>223046.19999999925</v>
      </c>
      <c r="S69" s="63">
        <f t="shared" si="9"/>
        <v>15227809</v>
      </c>
      <c r="T69" s="62"/>
      <c r="U69" s="63">
        <f t="shared" si="10"/>
        <v>15227809</v>
      </c>
      <c r="V69" s="62">
        <v>223046.09999999963</v>
      </c>
      <c r="W69" s="64">
        <f t="shared" si="11"/>
        <v>15450855.1</v>
      </c>
      <c r="X69" s="25">
        <f>D69+F69+L69+N69+R69+V69</f>
        <v>1798693.2999999989</v>
      </c>
      <c r="Y69" s="1"/>
      <c r="Z69" s="18"/>
    </row>
    <row r="70" spans="1:26" ht="18" customHeight="1" x14ac:dyDescent="0.25">
      <c r="A70" s="60" t="s">
        <v>200</v>
      </c>
      <c r="B70" s="61" t="s">
        <v>201</v>
      </c>
      <c r="C70" s="22">
        <v>1496086.4</v>
      </c>
      <c r="D70" s="62">
        <v>15650.600000000093</v>
      </c>
      <c r="E70" s="63">
        <f t="shared" si="2"/>
        <v>1511737</v>
      </c>
      <c r="F70" s="62">
        <v>-18017.399999999907</v>
      </c>
      <c r="G70" s="63">
        <f t="shared" si="3"/>
        <v>1493719.6</v>
      </c>
      <c r="H70" s="62">
        <v>-6026.6000000000931</v>
      </c>
      <c r="I70" s="63">
        <f t="shared" si="4"/>
        <v>1487693</v>
      </c>
      <c r="J70" s="62">
        <v>-869.30000000004657</v>
      </c>
      <c r="K70" s="64">
        <f t="shared" si="5"/>
        <v>1486823.7</v>
      </c>
      <c r="L70" s="62">
        <v>-250</v>
      </c>
      <c r="M70" s="63">
        <f t="shared" si="6"/>
        <v>1486573.7</v>
      </c>
      <c r="N70" s="62">
        <v>12800</v>
      </c>
      <c r="O70" s="63">
        <f t="shared" si="7"/>
        <v>1499373.7</v>
      </c>
      <c r="P70" s="62">
        <v>-26.399999999906868</v>
      </c>
      <c r="Q70" s="63">
        <f t="shared" si="8"/>
        <v>1499347.3</v>
      </c>
      <c r="R70" s="62">
        <v>36368.59999999986</v>
      </c>
      <c r="S70" s="63">
        <f t="shared" si="9"/>
        <v>1535715.9</v>
      </c>
      <c r="T70" s="62"/>
      <c r="U70" s="63">
        <f t="shared" si="10"/>
        <v>1535715.9</v>
      </c>
      <c r="V70" s="62">
        <v>422</v>
      </c>
      <c r="W70" s="64">
        <f t="shared" si="11"/>
        <v>1536137.9</v>
      </c>
      <c r="X70" s="25">
        <f>D70+F70+H70+J70+L70+N70+P70+R70+V70</f>
        <v>40051.5</v>
      </c>
      <c r="Y70" s="66"/>
      <c r="Z70" s="18"/>
    </row>
    <row r="71" spans="1:26" s="19" customFormat="1" ht="18.75" customHeight="1" x14ac:dyDescent="0.2">
      <c r="A71" s="68" t="s">
        <v>202</v>
      </c>
      <c r="B71" s="36" t="s">
        <v>203</v>
      </c>
      <c r="C71" s="37">
        <f>SUM(C72:C75)</f>
        <v>1407513.5</v>
      </c>
      <c r="D71" s="37">
        <f t="shared" ref="D71:X71" si="22">SUM(D72:D75)</f>
        <v>-366</v>
      </c>
      <c r="E71" s="37">
        <f t="shared" si="22"/>
        <v>1407147.5</v>
      </c>
      <c r="F71" s="37">
        <f t="shared" si="22"/>
        <v>289132.7</v>
      </c>
      <c r="G71" s="37">
        <f t="shared" si="22"/>
        <v>1696280.2000000002</v>
      </c>
      <c r="H71" s="37">
        <f t="shared" si="22"/>
        <v>222367.59999999998</v>
      </c>
      <c r="I71" s="37">
        <f t="shared" si="22"/>
        <v>1918647.8000000003</v>
      </c>
      <c r="J71" s="37">
        <f t="shared" si="22"/>
        <v>39000</v>
      </c>
      <c r="K71" s="37">
        <f t="shared" si="22"/>
        <v>1957647.8000000003</v>
      </c>
      <c r="L71" s="37">
        <f t="shared" si="22"/>
        <v>19868.400000000001</v>
      </c>
      <c r="M71" s="37">
        <f t="shared" si="22"/>
        <v>1977516.2000000002</v>
      </c>
      <c r="N71" s="37">
        <f t="shared" si="22"/>
        <v>20243.800000000047</v>
      </c>
      <c r="O71" s="37">
        <f t="shared" si="22"/>
        <v>1997760</v>
      </c>
      <c r="P71" s="37">
        <f t="shared" si="22"/>
        <v>338587.19999999995</v>
      </c>
      <c r="Q71" s="37">
        <f t="shared" si="22"/>
        <v>2336347.2000000002</v>
      </c>
      <c r="R71" s="37">
        <f t="shared" si="22"/>
        <v>68229.199999999953</v>
      </c>
      <c r="S71" s="37">
        <f t="shared" si="22"/>
        <v>2404576.4</v>
      </c>
      <c r="T71" s="37">
        <f t="shared" si="22"/>
        <v>58000</v>
      </c>
      <c r="U71" s="37">
        <f t="shared" si="22"/>
        <v>2462576.4</v>
      </c>
      <c r="V71" s="37">
        <f t="shared" si="22"/>
        <v>25288.200000000048</v>
      </c>
      <c r="W71" s="37">
        <f t="shared" si="22"/>
        <v>2487864.5999999996</v>
      </c>
      <c r="X71" s="37">
        <f t="shared" si="22"/>
        <v>1080351.1000000001</v>
      </c>
      <c r="Y71" s="70"/>
      <c r="Z71" s="18"/>
    </row>
    <row r="72" spans="1:26" ht="20.25" customHeight="1" x14ac:dyDescent="0.2">
      <c r="A72" s="60" t="s">
        <v>204</v>
      </c>
      <c r="B72" s="61" t="s">
        <v>205</v>
      </c>
      <c r="C72" s="22">
        <v>636715.69999999995</v>
      </c>
      <c r="D72" s="62"/>
      <c r="E72" s="63">
        <f t="shared" si="2"/>
        <v>636715.69999999995</v>
      </c>
      <c r="F72" s="62">
        <v>797.20000000006985</v>
      </c>
      <c r="G72" s="63">
        <f t="shared" si="3"/>
        <v>637512.9</v>
      </c>
      <c r="H72" s="62">
        <v>4000</v>
      </c>
      <c r="I72" s="63">
        <f t="shared" si="4"/>
        <v>641512.9</v>
      </c>
      <c r="J72" s="62">
        <v>400</v>
      </c>
      <c r="K72" s="64">
        <f t="shared" si="5"/>
        <v>641912.9</v>
      </c>
      <c r="L72" s="62">
        <v>180</v>
      </c>
      <c r="M72" s="63">
        <f t="shared" si="6"/>
        <v>642092.9</v>
      </c>
      <c r="N72" s="62"/>
      <c r="O72" s="63">
        <f t="shared" si="7"/>
        <v>642092.9</v>
      </c>
      <c r="P72" s="62">
        <v>-3192.8000000000466</v>
      </c>
      <c r="Q72" s="63">
        <f t="shared" si="8"/>
        <v>638900.1</v>
      </c>
      <c r="R72" s="62">
        <v>2173</v>
      </c>
      <c r="S72" s="63">
        <f t="shared" si="9"/>
        <v>641073.1</v>
      </c>
      <c r="T72" s="62">
        <v>184.5</v>
      </c>
      <c r="U72" s="63">
        <f t="shared" si="10"/>
        <v>641257.6</v>
      </c>
      <c r="V72" s="62">
        <v>8950</v>
      </c>
      <c r="W72" s="64">
        <f t="shared" si="11"/>
        <v>650207.6</v>
      </c>
      <c r="X72" s="25">
        <f>F72+H72+J72+L72+P72+R72+T72+V72</f>
        <v>13491.900000000023</v>
      </c>
      <c r="Y72" s="71"/>
      <c r="Z72" s="18"/>
    </row>
    <row r="73" spans="1:26" ht="19.5" customHeight="1" x14ac:dyDescent="0.25">
      <c r="A73" s="60" t="s">
        <v>206</v>
      </c>
      <c r="B73" s="61" t="s">
        <v>207</v>
      </c>
      <c r="C73" s="22">
        <v>202177.2</v>
      </c>
      <c r="D73" s="62"/>
      <c r="E73" s="63">
        <f t="shared" ref="E73:E85" si="23">C73+D73</f>
        <v>202177.2</v>
      </c>
      <c r="F73" s="62">
        <v>287962.89999999997</v>
      </c>
      <c r="G73" s="63">
        <f t="shared" ref="G73:G85" si="24">E73+F73</f>
        <v>490140.1</v>
      </c>
      <c r="H73" s="62">
        <v>218367.59999999998</v>
      </c>
      <c r="I73" s="63">
        <f t="shared" ref="I73:I85" si="25">G73+H73</f>
        <v>708507.7</v>
      </c>
      <c r="J73" s="62">
        <v>39000</v>
      </c>
      <c r="K73" s="64">
        <f t="shared" ref="K73:K85" si="26">I73+J73</f>
        <v>747507.7</v>
      </c>
      <c r="L73" s="62"/>
      <c r="M73" s="63">
        <f t="shared" ref="M73:M85" si="27">K73+L73</f>
        <v>747507.7</v>
      </c>
      <c r="N73" s="62">
        <v>20243.800000000047</v>
      </c>
      <c r="O73" s="63">
        <f t="shared" ref="O73:O85" si="28">M73+N73</f>
        <v>767751.5</v>
      </c>
      <c r="P73" s="62">
        <v>278335.5</v>
      </c>
      <c r="Q73" s="63">
        <f t="shared" ref="Q73:Q85" si="29">O73+P73</f>
        <v>1046087</v>
      </c>
      <c r="R73" s="62">
        <v>65489.5</v>
      </c>
      <c r="S73" s="63">
        <f t="shared" ref="S73:S85" si="30">Q73+R73</f>
        <v>1111576.5</v>
      </c>
      <c r="T73" s="62">
        <v>73371</v>
      </c>
      <c r="U73" s="63">
        <f t="shared" ref="U73:U85" si="31">S73+T73</f>
        <v>1184947.5</v>
      </c>
      <c r="V73" s="62">
        <v>14036.800000000047</v>
      </c>
      <c r="W73" s="64">
        <f t="shared" ref="W73:W85" si="32">U73+V73</f>
        <v>1198984.3</v>
      </c>
      <c r="X73" s="25">
        <f>F73+H73+J73+N73+P73+R73+T73+V73</f>
        <v>996807.10000000009</v>
      </c>
      <c r="Y73" s="66"/>
      <c r="Z73" s="18"/>
    </row>
    <row r="74" spans="1:26" ht="19.5" customHeight="1" x14ac:dyDescent="0.25">
      <c r="A74" s="60" t="s">
        <v>208</v>
      </c>
      <c r="B74" s="61" t="s">
        <v>209</v>
      </c>
      <c r="C74" s="22">
        <v>535361.5</v>
      </c>
      <c r="D74" s="62">
        <v>-366</v>
      </c>
      <c r="E74" s="63">
        <f t="shared" si="23"/>
        <v>534995.5</v>
      </c>
      <c r="F74" s="62">
        <v>372.59999999997672</v>
      </c>
      <c r="G74" s="63">
        <f t="shared" si="24"/>
        <v>535368.1</v>
      </c>
      <c r="H74" s="62"/>
      <c r="I74" s="63">
        <f t="shared" si="25"/>
        <v>535368.1</v>
      </c>
      <c r="J74" s="62">
        <v>-400</v>
      </c>
      <c r="K74" s="64">
        <f t="shared" si="26"/>
        <v>534968.1</v>
      </c>
      <c r="L74" s="62"/>
      <c r="M74" s="63">
        <f t="shared" si="27"/>
        <v>534968.1</v>
      </c>
      <c r="N74" s="62"/>
      <c r="O74" s="63">
        <f t="shared" si="28"/>
        <v>534968.1</v>
      </c>
      <c r="P74" s="62">
        <v>83132.900000000023</v>
      </c>
      <c r="Q74" s="63">
        <f t="shared" si="29"/>
        <v>618101</v>
      </c>
      <c r="R74" s="62">
        <v>566.69999999995343</v>
      </c>
      <c r="S74" s="63">
        <f t="shared" si="30"/>
        <v>618667.69999999995</v>
      </c>
      <c r="T74" s="62">
        <v>-15555.5</v>
      </c>
      <c r="U74" s="63">
        <f t="shared" si="31"/>
        <v>603112.19999999995</v>
      </c>
      <c r="V74" s="62">
        <v>-85.5</v>
      </c>
      <c r="W74" s="64">
        <f t="shared" si="32"/>
        <v>603026.69999999995</v>
      </c>
      <c r="X74" s="25">
        <f>D74+F74+J74+P74+R74+T74+V74</f>
        <v>67665.199999999953</v>
      </c>
      <c r="Y74" s="66"/>
      <c r="Z74" s="18"/>
    </row>
    <row r="75" spans="1:26" ht="27.75" customHeight="1" x14ac:dyDescent="0.25">
      <c r="A75" s="60" t="s">
        <v>210</v>
      </c>
      <c r="B75" s="61" t="s">
        <v>211</v>
      </c>
      <c r="C75" s="22">
        <v>33259.1</v>
      </c>
      <c r="D75" s="62"/>
      <c r="E75" s="63">
        <f t="shared" si="23"/>
        <v>33259.1</v>
      </c>
      <c r="F75" s="62"/>
      <c r="G75" s="63">
        <f t="shared" si="24"/>
        <v>33259.1</v>
      </c>
      <c r="H75" s="62"/>
      <c r="I75" s="63">
        <f t="shared" si="25"/>
        <v>33259.1</v>
      </c>
      <c r="J75" s="62"/>
      <c r="K75" s="64">
        <f t="shared" si="26"/>
        <v>33259.1</v>
      </c>
      <c r="L75" s="62">
        <v>19688.400000000001</v>
      </c>
      <c r="M75" s="63">
        <f t="shared" si="27"/>
        <v>52947.5</v>
      </c>
      <c r="N75" s="62"/>
      <c r="O75" s="63">
        <f t="shared" si="28"/>
        <v>52947.5</v>
      </c>
      <c r="P75" s="62">
        <v>-19688.400000000001</v>
      </c>
      <c r="Q75" s="63">
        <f t="shared" si="29"/>
        <v>33259.1</v>
      </c>
      <c r="R75" s="62"/>
      <c r="S75" s="63">
        <f t="shared" si="30"/>
        <v>33259.1</v>
      </c>
      <c r="T75" s="62"/>
      <c r="U75" s="63">
        <f t="shared" si="31"/>
        <v>33259.1</v>
      </c>
      <c r="V75" s="62">
        <v>2386.9000000000015</v>
      </c>
      <c r="W75" s="64">
        <f t="shared" si="32"/>
        <v>35646</v>
      </c>
      <c r="X75" s="25">
        <f>V75</f>
        <v>2386.9000000000015</v>
      </c>
      <c r="Y75" s="66"/>
      <c r="Z75" s="18"/>
    </row>
    <row r="76" spans="1:26" s="19" customFormat="1" ht="21" customHeight="1" x14ac:dyDescent="0.25">
      <c r="A76" s="68" t="s">
        <v>212</v>
      </c>
      <c r="B76" s="36" t="s">
        <v>213</v>
      </c>
      <c r="C76" s="37">
        <f t="shared" ref="C76:X76" si="33">SUM(C77:C79)</f>
        <v>133107.29999999999</v>
      </c>
      <c r="D76" s="37">
        <f t="shared" si="33"/>
        <v>20000</v>
      </c>
      <c r="E76" s="37">
        <f t="shared" si="33"/>
        <v>153107.29999999999</v>
      </c>
      <c r="F76" s="37">
        <f t="shared" si="33"/>
        <v>26100</v>
      </c>
      <c r="G76" s="37">
        <f t="shared" si="33"/>
        <v>179207.3</v>
      </c>
      <c r="H76" s="37"/>
      <c r="I76" s="37">
        <f t="shared" si="33"/>
        <v>179207.3</v>
      </c>
      <c r="J76" s="37"/>
      <c r="K76" s="37">
        <f t="shared" si="33"/>
        <v>179207.3</v>
      </c>
      <c r="L76" s="37"/>
      <c r="M76" s="37">
        <f t="shared" si="33"/>
        <v>179207.3</v>
      </c>
      <c r="N76" s="37">
        <f t="shared" si="33"/>
        <v>3500</v>
      </c>
      <c r="O76" s="37">
        <f t="shared" si="33"/>
        <v>182707.3</v>
      </c>
      <c r="P76" s="37">
        <f t="shared" si="33"/>
        <v>880</v>
      </c>
      <c r="Q76" s="37">
        <f t="shared" si="33"/>
        <v>183587.3</v>
      </c>
      <c r="R76" s="37">
        <f t="shared" si="33"/>
        <v>-150</v>
      </c>
      <c r="S76" s="37">
        <f t="shared" si="33"/>
        <v>183437.3</v>
      </c>
      <c r="T76" s="37"/>
      <c r="U76" s="37">
        <f t="shared" si="33"/>
        <v>183437.3</v>
      </c>
      <c r="V76" s="37">
        <f t="shared" si="33"/>
        <v>12300.100000000006</v>
      </c>
      <c r="W76" s="37">
        <f t="shared" si="33"/>
        <v>195737.40000000002</v>
      </c>
      <c r="X76" s="38">
        <f t="shared" si="33"/>
        <v>62630.100000000006</v>
      </c>
      <c r="Y76" s="2"/>
      <c r="Z76" s="18"/>
    </row>
    <row r="77" spans="1:26" ht="18.75" customHeight="1" x14ac:dyDescent="0.2">
      <c r="A77" s="60" t="s">
        <v>214</v>
      </c>
      <c r="B77" s="61" t="s">
        <v>215</v>
      </c>
      <c r="C77" s="75">
        <v>34074.6</v>
      </c>
      <c r="D77" s="62">
        <v>20000</v>
      </c>
      <c r="E77" s="63">
        <f t="shared" si="23"/>
        <v>54074.6</v>
      </c>
      <c r="F77" s="62"/>
      <c r="G77" s="63">
        <f t="shared" si="24"/>
        <v>54074.6</v>
      </c>
      <c r="H77" s="62"/>
      <c r="I77" s="63">
        <f t="shared" si="25"/>
        <v>54074.6</v>
      </c>
      <c r="J77" s="62"/>
      <c r="K77" s="64">
        <f t="shared" si="26"/>
        <v>54074.6</v>
      </c>
      <c r="L77" s="62"/>
      <c r="M77" s="63">
        <f t="shared" si="27"/>
        <v>54074.6</v>
      </c>
      <c r="N77" s="62"/>
      <c r="O77" s="63">
        <f t="shared" si="28"/>
        <v>54074.6</v>
      </c>
      <c r="P77" s="62"/>
      <c r="Q77" s="63">
        <f t="shared" si="29"/>
        <v>54074.6</v>
      </c>
      <c r="R77" s="62"/>
      <c r="S77" s="63">
        <f t="shared" si="30"/>
        <v>54074.6</v>
      </c>
      <c r="T77" s="62"/>
      <c r="U77" s="63">
        <f t="shared" si="31"/>
        <v>54074.6</v>
      </c>
      <c r="V77" s="62">
        <v>-677.40000000000146</v>
      </c>
      <c r="W77" s="64">
        <f t="shared" si="32"/>
        <v>53397.2</v>
      </c>
      <c r="X77" s="25">
        <f>D77+V77</f>
        <v>19322.599999999999</v>
      </c>
      <c r="Y77" s="71"/>
      <c r="Z77" s="18"/>
    </row>
    <row r="78" spans="1:26" ht="21" customHeight="1" x14ac:dyDescent="0.25">
      <c r="A78" s="60" t="s">
        <v>216</v>
      </c>
      <c r="B78" s="61" t="s">
        <v>217</v>
      </c>
      <c r="C78" s="75">
        <v>16742</v>
      </c>
      <c r="D78" s="62"/>
      <c r="E78" s="63">
        <f t="shared" si="23"/>
        <v>16742</v>
      </c>
      <c r="F78" s="62"/>
      <c r="G78" s="63">
        <f t="shared" si="24"/>
        <v>16742</v>
      </c>
      <c r="H78" s="62"/>
      <c r="I78" s="63">
        <f t="shared" si="25"/>
        <v>16742</v>
      </c>
      <c r="J78" s="62"/>
      <c r="K78" s="64">
        <f t="shared" si="26"/>
        <v>16742</v>
      </c>
      <c r="L78" s="62"/>
      <c r="M78" s="63">
        <f t="shared" si="27"/>
        <v>16742</v>
      </c>
      <c r="N78" s="62"/>
      <c r="O78" s="63">
        <f t="shared" si="28"/>
        <v>16742</v>
      </c>
      <c r="P78" s="62"/>
      <c r="Q78" s="63">
        <f t="shared" si="29"/>
        <v>16742</v>
      </c>
      <c r="R78" s="62"/>
      <c r="S78" s="63">
        <f t="shared" si="30"/>
        <v>16742</v>
      </c>
      <c r="T78" s="62"/>
      <c r="U78" s="63">
        <f t="shared" si="31"/>
        <v>16742</v>
      </c>
      <c r="V78" s="62">
        <v>677.40000000000146</v>
      </c>
      <c r="W78" s="64">
        <f t="shared" si="32"/>
        <v>17419.400000000001</v>
      </c>
      <c r="X78" s="25">
        <f>V78</f>
        <v>677.40000000000146</v>
      </c>
      <c r="Y78" s="66"/>
      <c r="Z78" s="18"/>
    </row>
    <row r="79" spans="1:26" ht="25.5" x14ac:dyDescent="0.25">
      <c r="A79" s="60" t="s">
        <v>218</v>
      </c>
      <c r="B79" s="61" t="s">
        <v>219</v>
      </c>
      <c r="C79" s="22">
        <v>82290.7</v>
      </c>
      <c r="D79" s="62"/>
      <c r="E79" s="63">
        <f t="shared" si="23"/>
        <v>82290.7</v>
      </c>
      <c r="F79" s="62">
        <v>26100</v>
      </c>
      <c r="G79" s="63">
        <f t="shared" si="24"/>
        <v>108390.7</v>
      </c>
      <c r="H79" s="62"/>
      <c r="I79" s="63">
        <f t="shared" si="25"/>
        <v>108390.7</v>
      </c>
      <c r="J79" s="62"/>
      <c r="K79" s="64">
        <f t="shared" si="26"/>
        <v>108390.7</v>
      </c>
      <c r="L79" s="62"/>
      <c r="M79" s="63">
        <f t="shared" si="27"/>
        <v>108390.7</v>
      </c>
      <c r="N79" s="62">
        <v>3500</v>
      </c>
      <c r="O79" s="63">
        <f t="shared" si="28"/>
        <v>111890.7</v>
      </c>
      <c r="P79" s="62">
        <v>880</v>
      </c>
      <c r="Q79" s="63">
        <f t="shared" si="29"/>
        <v>112770.7</v>
      </c>
      <c r="R79" s="62">
        <v>-150</v>
      </c>
      <c r="S79" s="63">
        <f t="shared" si="30"/>
        <v>112620.7</v>
      </c>
      <c r="T79" s="62"/>
      <c r="U79" s="63">
        <f t="shared" si="31"/>
        <v>112620.7</v>
      </c>
      <c r="V79" s="62">
        <v>12300.100000000006</v>
      </c>
      <c r="W79" s="64">
        <f t="shared" si="32"/>
        <v>124920.8</v>
      </c>
      <c r="X79" s="25">
        <f>F79+N79+P79+R79+V79</f>
        <v>42630.100000000006</v>
      </c>
      <c r="Y79" s="1"/>
      <c r="Z79" s="18"/>
    </row>
    <row r="80" spans="1:26" s="19" customFormat="1" ht="17.25" customHeight="1" x14ac:dyDescent="0.25">
      <c r="A80" s="68" t="s">
        <v>220</v>
      </c>
      <c r="B80" s="36" t="s">
        <v>221</v>
      </c>
      <c r="C80" s="37">
        <f>SUM(C81)</f>
        <v>2171301.7999999998</v>
      </c>
      <c r="D80" s="37"/>
      <c r="E80" s="37">
        <f t="shared" ref="E80:W80" si="34">SUM(E81)</f>
        <v>2171301.7999999998</v>
      </c>
      <c r="F80" s="37"/>
      <c r="G80" s="37">
        <f t="shared" si="34"/>
        <v>2171301.7999999998</v>
      </c>
      <c r="H80" s="37"/>
      <c r="I80" s="37">
        <f t="shared" si="34"/>
        <v>2171301.7999999998</v>
      </c>
      <c r="J80" s="37"/>
      <c r="K80" s="37">
        <f t="shared" si="34"/>
        <v>2171301.7999999998</v>
      </c>
      <c r="L80" s="37"/>
      <c r="M80" s="37">
        <f t="shared" si="34"/>
        <v>2171301.7999999998</v>
      </c>
      <c r="N80" s="37">
        <f t="shared" si="34"/>
        <v>-288841.19999999972</v>
      </c>
      <c r="O80" s="37">
        <f t="shared" si="34"/>
        <v>1882460.6</v>
      </c>
      <c r="P80" s="37"/>
      <c r="Q80" s="37">
        <f t="shared" si="34"/>
        <v>1882460.6</v>
      </c>
      <c r="R80" s="37"/>
      <c r="S80" s="37">
        <f t="shared" si="34"/>
        <v>1882460.6</v>
      </c>
      <c r="T80" s="37"/>
      <c r="U80" s="37">
        <f t="shared" si="34"/>
        <v>1882460.6</v>
      </c>
      <c r="V80" s="37">
        <f t="shared" si="34"/>
        <v>-100000</v>
      </c>
      <c r="W80" s="37">
        <f t="shared" si="34"/>
        <v>1782460.6</v>
      </c>
      <c r="X80" s="38">
        <f>X81</f>
        <v>-388841.19999999972</v>
      </c>
      <c r="Y80" s="65"/>
      <c r="Z80" s="18"/>
    </row>
    <row r="81" spans="1:26" ht="25.5" x14ac:dyDescent="0.25">
      <c r="A81" s="60" t="s">
        <v>222</v>
      </c>
      <c r="B81" s="61" t="s">
        <v>223</v>
      </c>
      <c r="C81" s="22">
        <v>2171301.7999999998</v>
      </c>
      <c r="D81" s="62"/>
      <c r="E81" s="63">
        <f t="shared" si="23"/>
        <v>2171301.7999999998</v>
      </c>
      <c r="F81" s="62"/>
      <c r="G81" s="63">
        <f t="shared" si="24"/>
        <v>2171301.7999999998</v>
      </c>
      <c r="H81" s="62"/>
      <c r="I81" s="63">
        <f t="shared" si="25"/>
        <v>2171301.7999999998</v>
      </c>
      <c r="J81" s="62"/>
      <c r="K81" s="64">
        <f t="shared" si="26"/>
        <v>2171301.7999999998</v>
      </c>
      <c r="L81" s="62"/>
      <c r="M81" s="63">
        <f t="shared" si="27"/>
        <v>2171301.7999999998</v>
      </c>
      <c r="N81" s="62">
        <v>-288841.19999999972</v>
      </c>
      <c r="O81" s="63">
        <f t="shared" si="28"/>
        <v>1882460.6</v>
      </c>
      <c r="P81" s="62"/>
      <c r="Q81" s="63">
        <f t="shared" si="29"/>
        <v>1882460.6</v>
      </c>
      <c r="R81" s="62"/>
      <c r="S81" s="63">
        <f t="shared" si="30"/>
        <v>1882460.6</v>
      </c>
      <c r="T81" s="62"/>
      <c r="U81" s="63">
        <f t="shared" si="31"/>
        <v>1882460.6</v>
      </c>
      <c r="V81" s="62">
        <v>-100000</v>
      </c>
      <c r="W81" s="64">
        <f t="shared" si="32"/>
        <v>1782460.6</v>
      </c>
      <c r="X81" s="25">
        <f>N81+V81</f>
        <v>-388841.19999999972</v>
      </c>
      <c r="Y81" s="1"/>
      <c r="Z81" s="18"/>
    </row>
    <row r="82" spans="1:26" s="19" customFormat="1" ht="27" customHeight="1" x14ac:dyDescent="0.25">
      <c r="A82" s="68" t="s">
        <v>224</v>
      </c>
      <c r="B82" s="36" t="s">
        <v>225</v>
      </c>
      <c r="C82" s="37">
        <f t="shared" ref="C82:X82" si="35">SUM(C83:C85)</f>
        <v>5273858.5</v>
      </c>
      <c r="D82" s="37">
        <f t="shared" si="35"/>
        <v>911121.60000000009</v>
      </c>
      <c r="E82" s="37">
        <f t="shared" si="35"/>
        <v>6184980.0999999996</v>
      </c>
      <c r="F82" s="37">
        <f t="shared" si="35"/>
        <v>182121.8</v>
      </c>
      <c r="G82" s="37">
        <f t="shared" si="35"/>
        <v>6367101.9000000004</v>
      </c>
      <c r="H82" s="37">
        <f t="shared" si="35"/>
        <v>-426.79999999981374</v>
      </c>
      <c r="I82" s="37">
        <f t="shared" si="35"/>
        <v>6366675.0999999996</v>
      </c>
      <c r="J82" s="37"/>
      <c r="K82" s="37">
        <f t="shared" si="35"/>
        <v>6366675.0999999996</v>
      </c>
      <c r="L82" s="37">
        <f t="shared" si="35"/>
        <v>547000</v>
      </c>
      <c r="M82" s="37">
        <f t="shared" si="35"/>
        <v>6913675.0999999996</v>
      </c>
      <c r="N82" s="37">
        <f t="shared" si="35"/>
        <v>1000</v>
      </c>
      <c r="O82" s="37">
        <f t="shared" si="35"/>
        <v>6914675.0999999996</v>
      </c>
      <c r="P82" s="37">
        <f t="shared" si="35"/>
        <v>543118</v>
      </c>
      <c r="Q82" s="37">
        <f t="shared" si="35"/>
        <v>7457793.0999999996</v>
      </c>
      <c r="R82" s="37"/>
      <c r="S82" s="37">
        <f t="shared" si="35"/>
        <v>7457793.0999999996</v>
      </c>
      <c r="T82" s="37">
        <f t="shared" si="35"/>
        <v>419000</v>
      </c>
      <c r="U82" s="37">
        <f t="shared" si="35"/>
        <v>7876793.0999999996</v>
      </c>
      <c r="V82" s="37">
        <f t="shared" si="35"/>
        <v>730050.8</v>
      </c>
      <c r="W82" s="37">
        <f t="shared" si="35"/>
        <v>8606843.9000000004</v>
      </c>
      <c r="X82" s="38">
        <f t="shared" si="35"/>
        <v>3332985.4000000004</v>
      </c>
      <c r="Y82" s="2"/>
      <c r="Z82" s="18"/>
    </row>
    <row r="83" spans="1:26" ht="38.25" x14ac:dyDescent="0.2">
      <c r="A83" s="60" t="s">
        <v>226</v>
      </c>
      <c r="B83" s="61" t="s">
        <v>227</v>
      </c>
      <c r="C83" s="22">
        <v>3434503.3</v>
      </c>
      <c r="D83" s="62">
        <v>66492.700000000186</v>
      </c>
      <c r="E83" s="63">
        <f t="shared" si="23"/>
        <v>3500996</v>
      </c>
      <c r="F83" s="62"/>
      <c r="G83" s="63">
        <f t="shared" si="24"/>
        <v>3500996</v>
      </c>
      <c r="H83" s="62"/>
      <c r="I83" s="63">
        <f t="shared" si="25"/>
        <v>3500996</v>
      </c>
      <c r="J83" s="62"/>
      <c r="K83" s="64">
        <f t="shared" si="26"/>
        <v>3500996</v>
      </c>
      <c r="L83" s="62"/>
      <c r="M83" s="63">
        <f t="shared" si="27"/>
        <v>3500996</v>
      </c>
      <c r="N83" s="62"/>
      <c r="O83" s="63">
        <f t="shared" si="28"/>
        <v>3500996</v>
      </c>
      <c r="P83" s="62"/>
      <c r="Q83" s="63">
        <f t="shared" si="29"/>
        <v>3500996</v>
      </c>
      <c r="R83" s="62"/>
      <c r="S83" s="63">
        <f t="shared" si="30"/>
        <v>3500996</v>
      </c>
      <c r="T83" s="62"/>
      <c r="U83" s="63">
        <f t="shared" si="31"/>
        <v>3500996</v>
      </c>
      <c r="V83" s="62"/>
      <c r="W83" s="64">
        <f t="shared" si="32"/>
        <v>3500996</v>
      </c>
      <c r="X83" s="25">
        <f>D83</f>
        <v>66492.700000000186</v>
      </c>
      <c r="Y83" s="71"/>
      <c r="Z83" s="18"/>
    </row>
    <row r="84" spans="1:26" ht="18" customHeight="1" x14ac:dyDescent="0.25">
      <c r="A84" s="60" t="s">
        <v>228</v>
      </c>
      <c r="B84" s="61" t="s">
        <v>229</v>
      </c>
      <c r="C84" s="22">
        <v>322763.8</v>
      </c>
      <c r="D84" s="62">
        <v>40200.5</v>
      </c>
      <c r="E84" s="63">
        <f t="shared" si="23"/>
        <v>362964.3</v>
      </c>
      <c r="F84" s="62">
        <v>182121.8</v>
      </c>
      <c r="G84" s="63">
        <f t="shared" si="24"/>
        <v>545086.1</v>
      </c>
      <c r="H84" s="62"/>
      <c r="I84" s="63">
        <f t="shared" si="25"/>
        <v>545086.1</v>
      </c>
      <c r="J84" s="62"/>
      <c r="K84" s="64">
        <f t="shared" si="26"/>
        <v>545086.1</v>
      </c>
      <c r="L84" s="62"/>
      <c r="M84" s="63">
        <f t="shared" si="27"/>
        <v>545086.1</v>
      </c>
      <c r="N84" s="62"/>
      <c r="O84" s="63">
        <f t="shared" si="28"/>
        <v>545086.1</v>
      </c>
      <c r="P84" s="62"/>
      <c r="Q84" s="63">
        <f t="shared" si="29"/>
        <v>545086.1</v>
      </c>
      <c r="R84" s="62"/>
      <c r="S84" s="63">
        <f t="shared" si="30"/>
        <v>545086.1</v>
      </c>
      <c r="T84" s="62"/>
      <c r="U84" s="63">
        <f t="shared" si="31"/>
        <v>545086.1</v>
      </c>
      <c r="V84" s="62">
        <v>332050.80000000005</v>
      </c>
      <c r="W84" s="64">
        <f t="shared" si="32"/>
        <v>877136.9</v>
      </c>
      <c r="X84" s="25">
        <f>D84+F84+V84</f>
        <v>554373.10000000009</v>
      </c>
      <c r="Y84" s="66"/>
      <c r="Z84" s="18"/>
    </row>
    <row r="85" spans="1:26" ht="20.25" customHeight="1" x14ac:dyDescent="0.25">
      <c r="A85" s="60" t="s">
        <v>230</v>
      </c>
      <c r="B85" s="61" t="s">
        <v>231</v>
      </c>
      <c r="C85" s="22">
        <v>1516591.4</v>
      </c>
      <c r="D85" s="62">
        <v>804428.39999999991</v>
      </c>
      <c r="E85" s="63">
        <f t="shared" si="23"/>
        <v>2321019.7999999998</v>
      </c>
      <c r="F85" s="62"/>
      <c r="G85" s="63">
        <f t="shared" si="24"/>
        <v>2321019.7999999998</v>
      </c>
      <c r="H85" s="62">
        <v>-426.79999999981374</v>
      </c>
      <c r="I85" s="63">
        <f t="shared" si="25"/>
        <v>2320593</v>
      </c>
      <c r="J85" s="62"/>
      <c r="K85" s="64">
        <f t="shared" si="26"/>
        <v>2320593</v>
      </c>
      <c r="L85" s="62">
        <v>547000</v>
      </c>
      <c r="M85" s="63">
        <f t="shared" si="27"/>
        <v>2867593</v>
      </c>
      <c r="N85" s="62">
        <v>1000</v>
      </c>
      <c r="O85" s="63">
        <f t="shared" si="28"/>
        <v>2868593</v>
      </c>
      <c r="P85" s="62">
        <v>543118</v>
      </c>
      <c r="Q85" s="63">
        <f t="shared" si="29"/>
        <v>3411711</v>
      </c>
      <c r="R85" s="62"/>
      <c r="S85" s="63">
        <f t="shared" si="30"/>
        <v>3411711</v>
      </c>
      <c r="T85" s="62">
        <v>419000</v>
      </c>
      <c r="U85" s="63">
        <f t="shared" si="31"/>
        <v>3830711</v>
      </c>
      <c r="V85" s="62">
        <v>398000</v>
      </c>
      <c r="W85" s="64">
        <f t="shared" si="32"/>
        <v>4228711</v>
      </c>
      <c r="X85" s="25">
        <f>D85+H85+L85+N85+P85+T85+V85</f>
        <v>2712119.6</v>
      </c>
      <c r="Y85" s="1"/>
      <c r="Z85" s="18"/>
    </row>
    <row r="86" spans="1:26" s="19" customFormat="1" ht="15.75" customHeight="1" thickBot="1" x14ac:dyDescent="0.3">
      <c r="A86" s="95" t="s">
        <v>232</v>
      </c>
      <c r="B86" s="96"/>
      <c r="C86" s="44">
        <f>SUM(C7+C17+C20+C25+C36+C41+C46+C54+C57+C65+C71+C76+C80+C82)</f>
        <v>126216892.39999998</v>
      </c>
      <c r="D86" s="44">
        <f>SUM(D7+D17+D20+D25+D36+D41+D46+D54+D57+D65+D71+D76+D80+D82)</f>
        <v>8262241.4000000004</v>
      </c>
      <c r="E86" s="44">
        <f t="shared" ref="E86:W86" si="36">SUM(E7+E17+E20+E25+E36+E41+E46+E54+E57+E65+E71+E76+E80+E82)</f>
        <v>134479133.79999998</v>
      </c>
      <c r="F86" s="44">
        <f t="shared" si="36"/>
        <v>4259492.1999999993</v>
      </c>
      <c r="G86" s="44">
        <f t="shared" si="36"/>
        <v>138738625.99999997</v>
      </c>
      <c r="H86" s="44">
        <f t="shared" si="36"/>
        <v>1632043.9000000018</v>
      </c>
      <c r="I86" s="44">
        <f t="shared" si="36"/>
        <v>140370669.89999998</v>
      </c>
      <c r="J86" s="44">
        <f t="shared" si="36"/>
        <v>218949.69999999937</v>
      </c>
      <c r="K86" s="44">
        <f t="shared" si="36"/>
        <v>140589619.59999999</v>
      </c>
      <c r="L86" s="44">
        <f t="shared" si="36"/>
        <v>1607920.6</v>
      </c>
      <c r="M86" s="44">
        <f t="shared" si="36"/>
        <v>142197540.19999999</v>
      </c>
      <c r="N86" s="44">
        <f t="shared" si="36"/>
        <v>10067612.700000001</v>
      </c>
      <c r="O86" s="44">
        <f t="shared" si="36"/>
        <v>152265152.90000001</v>
      </c>
      <c r="P86" s="44">
        <f t="shared" si="36"/>
        <v>4121343.3999999994</v>
      </c>
      <c r="Q86" s="44">
        <f t="shared" si="36"/>
        <v>156386496.29999995</v>
      </c>
      <c r="R86" s="44">
        <f t="shared" si="36"/>
        <v>815921.89999999944</v>
      </c>
      <c r="S86" s="44">
        <f t="shared" si="36"/>
        <v>157202418.19999999</v>
      </c>
      <c r="T86" s="44">
        <f t="shared" si="36"/>
        <v>1024571.2000000024</v>
      </c>
      <c r="U86" s="44">
        <f t="shared" si="36"/>
        <v>158226989.40000001</v>
      </c>
      <c r="V86" s="44">
        <f t="shared" si="36"/>
        <v>2786302.6000000015</v>
      </c>
      <c r="W86" s="44">
        <f t="shared" si="36"/>
        <v>161013292</v>
      </c>
      <c r="X86" s="45">
        <f>SUM(X7+X17+X20+X25+X36+X41+X46+X54+X57+X65+X71+X76+X80+X82)</f>
        <v>34796399.600000009</v>
      </c>
      <c r="Y86" s="65"/>
      <c r="Z86" s="18"/>
    </row>
    <row r="88" spans="1:26" x14ac:dyDescent="0.2">
      <c r="W88" s="39"/>
    </row>
    <row r="89" spans="1:26" x14ac:dyDescent="0.2">
      <c r="C89" s="47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39"/>
      <c r="X89" s="39"/>
      <c r="Z89" s="39"/>
    </row>
    <row r="90" spans="1:26" x14ac:dyDescent="0.2"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39"/>
      <c r="Y90" s="77"/>
    </row>
    <row r="91" spans="1:26" x14ac:dyDescent="0.2"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39"/>
    </row>
    <row r="92" spans="1:26" x14ac:dyDescent="0.2">
      <c r="W92" s="39"/>
    </row>
    <row r="93" spans="1:26" x14ac:dyDescent="0.2">
      <c r="W93" s="39"/>
      <c r="X93" s="39"/>
    </row>
    <row r="94" spans="1:26" x14ac:dyDescent="0.2">
      <c r="W94" s="39"/>
      <c r="X94" s="39"/>
    </row>
    <row r="95" spans="1:26" x14ac:dyDescent="0.2"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39"/>
    </row>
    <row r="96" spans="1:26" x14ac:dyDescent="0.2">
      <c r="W96" s="39"/>
    </row>
  </sheetData>
  <mergeCells count="17">
    <mergeCell ref="D3:V3"/>
    <mergeCell ref="T4:U4"/>
    <mergeCell ref="R4:S4"/>
    <mergeCell ref="A86:B86"/>
    <mergeCell ref="A1:X1"/>
    <mergeCell ref="A3:A5"/>
    <mergeCell ref="B3:B5"/>
    <mergeCell ref="C3:C5"/>
    <mergeCell ref="W3:W5"/>
    <mergeCell ref="X3:X5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19685039370078741" right="0.19685039370078741" top="0.19685039370078741" bottom="0.19685039370078741" header="0" footer="0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2022-09-30T14:58:52Z</cp:lastPrinted>
  <dcterms:created xsi:type="dcterms:W3CDTF">2021-01-28T12:39:41Z</dcterms:created>
  <dcterms:modified xsi:type="dcterms:W3CDTF">2022-09-30T14:58:56Z</dcterms:modified>
</cp:coreProperties>
</file>