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'!$A$1:$AB$43</definedName>
    <definedName name="_xlnm.Print_Area" localSheetId="1">РАСХОДЫ!$A$1:$AB$87</definedName>
  </definedNames>
  <calcPr calcId="145621"/>
</workbook>
</file>

<file path=xl/calcChain.xml><?xml version="1.0" encoding="utf-8"?>
<calcChain xmlns="http://schemas.openxmlformats.org/spreadsheetml/2006/main">
  <c r="AB27" i="1" l="1"/>
  <c r="AB85" i="2" l="1"/>
  <c r="AB80" i="2"/>
  <c r="AB79" i="2"/>
  <c r="AB78" i="2"/>
  <c r="Z77" i="2"/>
  <c r="AB75" i="2"/>
  <c r="AB74" i="2"/>
  <c r="AB73" i="2"/>
  <c r="AA75" i="2"/>
  <c r="AA76" i="2"/>
  <c r="Z72" i="2"/>
  <c r="AB71" i="2"/>
  <c r="AB70" i="2"/>
  <c r="AB69" i="2"/>
  <c r="AB68" i="2"/>
  <c r="AB67" i="2"/>
  <c r="AB65" i="2"/>
  <c r="AB64" i="2"/>
  <c r="AB62" i="2"/>
  <c r="AB61" i="2"/>
  <c r="AB60" i="2"/>
  <c r="Z58" i="2"/>
  <c r="AB59" i="2"/>
  <c r="AB57" i="2"/>
  <c r="AB56" i="2"/>
  <c r="AB54" i="2"/>
  <c r="AB53" i="2"/>
  <c r="AB52" i="2"/>
  <c r="AB51" i="2"/>
  <c r="AB50" i="2"/>
  <c r="AB49" i="2"/>
  <c r="AB48" i="2"/>
  <c r="AB46" i="2"/>
  <c r="AB39" i="2"/>
  <c r="AB38" i="2"/>
  <c r="Z36" i="2"/>
  <c r="AB37" i="2"/>
  <c r="AB35" i="2"/>
  <c r="AB32" i="2"/>
  <c r="AB30" i="2"/>
  <c r="AB29" i="2"/>
  <c r="AB28" i="2"/>
  <c r="AB26" i="2"/>
  <c r="AB23" i="2"/>
  <c r="AB22" i="2"/>
  <c r="AB21" i="2"/>
  <c r="AB16" i="2"/>
  <c r="AB14" i="2"/>
  <c r="AB12" i="2"/>
  <c r="AB11" i="2"/>
  <c r="Y87" i="2"/>
  <c r="Y83" i="2"/>
  <c r="Z83" i="2"/>
  <c r="AA83" i="2"/>
  <c r="Y81" i="2"/>
  <c r="AA81" i="2"/>
  <c r="Y77" i="2"/>
  <c r="Y72" i="2"/>
  <c r="Y66" i="2"/>
  <c r="Z66" i="2"/>
  <c r="Y58" i="2"/>
  <c r="Y55" i="2"/>
  <c r="Z55" i="2"/>
  <c r="Y47" i="2"/>
  <c r="Z47" i="2"/>
  <c r="Y42" i="2"/>
  <c r="Z42" i="2"/>
  <c r="Y36" i="2"/>
  <c r="Y25" i="2"/>
  <c r="Z25" i="2"/>
  <c r="Y20" i="2"/>
  <c r="Z20" i="2"/>
  <c r="Y17" i="2"/>
  <c r="AA17" i="2"/>
  <c r="Y7" i="2"/>
  <c r="Z7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1" i="2"/>
  <c r="AA43" i="2"/>
  <c r="AA44" i="2"/>
  <c r="AA45" i="2"/>
  <c r="AA46" i="2"/>
  <c r="AA42" i="2" s="1"/>
  <c r="AA48" i="2"/>
  <c r="AA49" i="2"/>
  <c r="AA50" i="2"/>
  <c r="AA51" i="2"/>
  <c r="AA52" i="2"/>
  <c r="AA53" i="2"/>
  <c r="AA54" i="2"/>
  <c r="AA56" i="2"/>
  <c r="AA57" i="2"/>
  <c r="AA55" i="2" s="1"/>
  <c r="AA59" i="2"/>
  <c r="AA60" i="2"/>
  <c r="AA61" i="2"/>
  <c r="AA62" i="2"/>
  <c r="AA63" i="2"/>
  <c r="AA64" i="2"/>
  <c r="AA65" i="2"/>
  <c r="AA67" i="2"/>
  <c r="AA68" i="2"/>
  <c r="AA69" i="2"/>
  <c r="AA70" i="2"/>
  <c r="AA71" i="2"/>
  <c r="AA73" i="2"/>
  <c r="AA74" i="2"/>
  <c r="AA78" i="2"/>
  <c r="AA79" i="2"/>
  <c r="AA80" i="2"/>
  <c r="AA82" i="2"/>
  <c r="AA84" i="2"/>
  <c r="AA85" i="2"/>
  <c r="AA86" i="2"/>
  <c r="AA8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1" i="2"/>
  <c r="Y43" i="2"/>
  <c r="Y44" i="2"/>
  <c r="Y45" i="2"/>
  <c r="Y46" i="2"/>
  <c r="Y48" i="2"/>
  <c r="Y49" i="2"/>
  <c r="Y50" i="2"/>
  <c r="Y51" i="2"/>
  <c r="Y52" i="2"/>
  <c r="Y53" i="2"/>
  <c r="Y54" i="2"/>
  <c r="Y56" i="2"/>
  <c r="Y57" i="2"/>
  <c r="Y59" i="2"/>
  <c r="Y60" i="2"/>
  <c r="Y61" i="2"/>
  <c r="Y62" i="2"/>
  <c r="Y63" i="2"/>
  <c r="Y64" i="2"/>
  <c r="Y65" i="2"/>
  <c r="Y67" i="2"/>
  <c r="Y68" i="2"/>
  <c r="Y69" i="2"/>
  <c r="Y70" i="2"/>
  <c r="Y71" i="2"/>
  <c r="Y73" i="2"/>
  <c r="Y74" i="2"/>
  <c r="Y75" i="2"/>
  <c r="Y76" i="2"/>
  <c r="Y78" i="2"/>
  <c r="Y79" i="2"/>
  <c r="Y80" i="2"/>
  <c r="Y82" i="2"/>
  <c r="Y84" i="2"/>
  <c r="Y85" i="2"/>
  <c r="Y86" i="2"/>
  <c r="Y8" i="2"/>
  <c r="AB32" i="1"/>
  <c r="AB42" i="1"/>
  <c r="AB41" i="1"/>
  <c r="AB40" i="1"/>
  <c r="AA40" i="1"/>
  <c r="D32" i="1"/>
  <c r="E32" i="1"/>
  <c r="F32" i="1"/>
  <c r="G32" i="1"/>
  <c r="H32" i="1"/>
  <c r="I32" i="1"/>
  <c r="J32" i="1"/>
  <c r="K32" i="1"/>
  <c r="L32" i="1"/>
  <c r="M32" i="1"/>
  <c r="O32" i="1"/>
  <c r="P32" i="1"/>
  <c r="Q32" i="1"/>
  <c r="R32" i="1"/>
  <c r="S32" i="1"/>
  <c r="U32" i="1"/>
  <c r="V32" i="1"/>
  <c r="W32" i="1"/>
  <c r="X32" i="1"/>
  <c r="Y32" i="1"/>
  <c r="C32" i="1"/>
  <c r="AB37" i="1"/>
  <c r="AB36" i="1"/>
  <c r="AB35" i="1"/>
  <c r="AB34" i="1"/>
  <c r="AB8" i="1"/>
  <c r="Z8" i="1"/>
  <c r="AB9" i="1"/>
  <c r="AA34" i="1"/>
  <c r="AA21" i="1"/>
  <c r="AA17" i="1"/>
  <c r="AA15" i="1"/>
  <c r="AA14" i="1"/>
  <c r="AA12" i="1"/>
  <c r="AA9" i="1"/>
  <c r="Y21" i="1"/>
  <c r="Y19" i="1"/>
  <c r="AA19" i="1" s="1"/>
  <c r="Y17" i="1"/>
  <c r="Y16" i="1" s="1"/>
  <c r="Y15" i="1"/>
  <c r="Y14" i="1"/>
  <c r="Y13" i="1" s="1"/>
  <c r="Y12" i="1"/>
  <c r="Y11" i="1" s="1"/>
  <c r="Y10" i="1"/>
  <c r="Y8" i="1" s="1"/>
  <c r="Y9" i="1"/>
  <c r="Y34" i="1"/>
  <c r="Z33" i="1"/>
  <c r="AA77" i="2" l="1"/>
  <c r="AA72" i="2"/>
  <c r="AA66" i="2"/>
  <c r="AA58" i="2"/>
  <c r="AA47" i="2"/>
  <c r="AA36" i="2"/>
  <c r="AA25" i="2"/>
  <c r="AA20" i="2"/>
  <c r="Z87" i="2"/>
  <c r="AA7" i="2"/>
  <c r="Z32" i="1"/>
  <c r="Z43" i="1"/>
  <c r="AA10" i="1"/>
  <c r="AB86" i="2"/>
  <c r="AB76" i="2"/>
  <c r="AB44" i="2"/>
  <c r="AB41" i="2"/>
  <c r="AB33" i="2"/>
  <c r="AB31" i="2"/>
  <c r="AB13" i="2"/>
  <c r="AB10" i="2"/>
  <c r="AB9" i="2"/>
  <c r="AB8" i="2"/>
  <c r="X7" i="2"/>
  <c r="W83" i="2"/>
  <c r="X83" i="2"/>
  <c r="W81" i="2"/>
  <c r="V77" i="2"/>
  <c r="W77" i="2"/>
  <c r="X77" i="2"/>
  <c r="W72" i="2"/>
  <c r="X72" i="2"/>
  <c r="W66" i="2"/>
  <c r="W58" i="2"/>
  <c r="X58" i="2"/>
  <c r="W55" i="2"/>
  <c r="X55" i="2"/>
  <c r="W47" i="2"/>
  <c r="X47" i="2"/>
  <c r="W42" i="2"/>
  <c r="X42" i="2"/>
  <c r="W36" i="2"/>
  <c r="X36" i="2"/>
  <c r="W25" i="2"/>
  <c r="X25" i="2"/>
  <c r="W20" i="2"/>
  <c r="X20" i="2"/>
  <c r="W17" i="2"/>
  <c r="W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1" i="2"/>
  <c r="W43" i="2"/>
  <c r="W44" i="2"/>
  <c r="W45" i="2"/>
  <c r="W46" i="2"/>
  <c r="W48" i="2"/>
  <c r="W49" i="2"/>
  <c r="W50" i="2"/>
  <c r="W51" i="2"/>
  <c r="W52" i="2"/>
  <c r="W53" i="2"/>
  <c r="W54" i="2"/>
  <c r="W56" i="2"/>
  <c r="W57" i="2"/>
  <c r="W59" i="2"/>
  <c r="W60" i="2"/>
  <c r="W61" i="2"/>
  <c r="W62" i="2"/>
  <c r="W63" i="2"/>
  <c r="W64" i="2"/>
  <c r="W65" i="2"/>
  <c r="W67" i="2"/>
  <c r="W68" i="2"/>
  <c r="W69" i="2"/>
  <c r="W70" i="2"/>
  <c r="W71" i="2"/>
  <c r="W73" i="2"/>
  <c r="W74" i="2"/>
  <c r="W75" i="2"/>
  <c r="W76" i="2"/>
  <c r="W78" i="2"/>
  <c r="W79" i="2"/>
  <c r="W80" i="2"/>
  <c r="W82" i="2"/>
  <c r="W84" i="2"/>
  <c r="W85" i="2"/>
  <c r="W86" i="2"/>
  <c r="W8" i="2"/>
  <c r="X33" i="1"/>
  <c r="X8" i="1"/>
  <c r="X7" i="1"/>
  <c r="W34" i="1"/>
  <c r="W21" i="1"/>
  <c r="W19" i="1"/>
  <c r="W17" i="1"/>
  <c r="W16" i="1"/>
  <c r="W13" i="1"/>
  <c r="W15" i="1"/>
  <c r="W14" i="1"/>
  <c r="W12" i="1"/>
  <c r="W11" i="1"/>
  <c r="W8" i="1"/>
  <c r="W10" i="1"/>
  <c r="W9" i="1"/>
  <c r="AA87" i="2" l="1"/>
  <c r="W87" i="2"/>
  <c r="X43" i="1"/>
  <c r="X66" i="2"/>
  <c r="X87" i="2" s="1"/>
  <c r="AB15" i="1"/>
  <c r="AB17" i="2" l="1"/>
  <c r="AB63" i="2"/>
  <c r="AB45" i="2"/>
  <c r="AB19" i="2"/>
  <c r="U36" i="2"/>
  <c r="V36" i="2"/>
  <c r="U25" i="2"/>
  <c r="V25" i="2"/>
  <c r="U77" i="2"/>
  <c r="U81" i="2"/>
  <c r="U83" i="2"/>
  <c r="U72" i="2"/>
  <c r="V72" i="2"/>
  <c r="U66" i="2"/>
  <c r="V66" i="2"/>
  <c r="U58" i="2"/>
  <c r="V58" i="2"/>
  <c r="U55" i="2"/>
  <c r="V55" i="2"/>
  <c r="U47" i="2"/>
  <c r="V47" i="2"/>
  <c r="U42" i="2"/>
  <c r="V42" i="2"/>
  <c r="U20" i="2"/>
  <c r="V20" i="2"/>
  <c r="U17" i="2"/>
  <c r="V17" i="2"/>
  <c r="U7" i="2"/>
  <c r="V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1" i="2"/>
  <c r="U43" i="2"/>
  <c r="U44" i="2"/>
  <c r="U45" i="2"/>
  <c r="U46" i="2"/>
  <c r="U48" i="2"/>
  <c r="U49" i="2"/>
  <c r="U50" i="2"/>
  <c r="U51" i="2"/>
  <c r="U52" i="2"/>
  <c r="U53" i="2"/>
  <c r="U54" i="2"/>
  <c r="U56" i="2"/>
  <c r="U57" i="2"/>
  <c r="U59" i="2"/>
  <c r="U60" i="2"/>
  <c r="U61" i="2"/>
  <c r="U62" i="2"/>
  <c r="U63" i="2"/>
  <c r="U64" i="2"/>
  <c r="U65" i="2"/>
  <c r="U67" i="2"/>
  <c r="U68" i="2"/>
  <c r="U69" i="2"/>
  <c r="U70" i="2"/>
  <c r="U71" i="2"/>
  <c r="U73" i="2"/>
  <c r="U74" i="2"/>
  <c r="U75" i="2"/>
  <c r="U76" i="2"/>
  <c r="U78" i="2"/>
  <c r="U79" i="2"/>
  <c r="U80" i="2"/>
  <c r="U82" i="2"/>
  <c r="U84" i="2"/>
  <c r="U85" i="2"/>
  <c r="U86" i="2"/>
  <c r="U8" i="2"/>
  <c r="AB30" i="1"/>
  <c r="V13" i="1"/>
  <c r="AB13" i="1"/>
  <c r="V8" i="1"/>
  <c r="V33" i="1"/>
  <c r="V7" i="1"/>
  <c r="U87" i="2" l="1"/>
  <c r="V83" i="2"/>
  <c r="V87" i="2"/>
  <c r="V43" i="1"/>
  <c r="T83" i="2"/>
  <c r="R7" i="2"/>
  <c r="S7" i="2"/>
  <c r="S17" i="2"/>
  <c r="S20" i="2"/>
  <c r="S25" i="2"/>
  <c r="S36" i="2"/>
  <c r="T36" i="2"/>
  <c r="S42" i="2"/>
  <c r="S47" i="2"/>
  <c r="S55" i="2"/>
  <c r="S58" i="2"/>
  <c r="S66" i="2"/>
  <c r="S72" i="2"/>
  <c r="S77" i="2"/>
  <c r="S81" i="2"/>
  <c r="S83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1" i="2"/>
  <c r="S43" i="2"/>
  <c r="S44" i="2"/>
  <c r="S45" i="2"/>
  <c r="S46" i="2"/>
  <c r="S48" i="2"/>
  <c r="S49" i="2"/>
  <c r="S50" i="2"/>
  <c r="S51" i="2"/>
  <c r="S52" i="2"/>
  <c r="S53" i="2"/>
  <c r="S54" i="2"/>
  <c r="S56" i="2"/>
  <c r="S57" i="2"/>
  <c r="S59" i="2"/>
  <c r="S60" i="2"/>
  <c r="S61" i="2"/>
  <c r="S62" i="2"/>
  <c r="S63" i="2"/>
  <c r="S64" i="2"/>
  <c r="S65" i="2"/>
  <c r="S67" i="2"/>
  <c r="S68" i="2"/>
  <c r="S69" i="2"/>
  <c r="S70" i="2"/>
  <c r="S71" i="2"/>
  <c r="S73" i="2"/>
  <c r="S74" i="2"/>
  <c r="S75" i="2"/>
  <c r="S76" i="2"/>
  <c r="S78" i="2"/>
  <c r="S79" i="2"/>
  <c r="S80" i="2"/>
  <c r="S82" i="2"/>
  <c r="S84" i="2"/>
  <c r="S85" i="2"/>
  <c r="S86" i="2"/>
  <c r="S8" i="2"/>
  <c r="T8" i="1"/>
  <c r="T7" i="1" s="1"/>
  <c r="T43" i="1" s="1"/>
  <c r="S87" i="2" l="1"/>
  <c r="T87" i="2"/>
  <c r="R36" i="2"/>
  <c r="Q83" i="2"/>
  <c r="R83" i="2"/>
  <c r="Q81" i="2"/>
  <c r="Q77" i="2"/>
  <c r="Q72" i="2"/>
  <c r="R72" i="2"/>
  <c r="Q66" i="2"/>
  <c r="R66" i="2"/>
  <c r="Q58" i="2"/>
  <c r="R58" i="2"/>
  <c r="Q55" i="2"/>
  <c r="R55" i="2"/>
  <c r="Q47" i="2"/>
  <c r="R47" i="2"/>
  <c r="Q42" i="2"/>
  <c r="R42" i="2"/>
  <c r="Q36" i="2"/>
  <c r="Q25" i="2"/>
  <c r="R25" i="2"/>
  <c r="Q20" i="2"/>
  <c r="Q17" i="2"/>
  <c r="Q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3" i="2"/>
  <c r="Q44" i="2"/>
  <c r="Q45" i="2"/>
  <c r="Q46" i="2"/>
  <c r="Q48" i="2"/>
  <c r="Q49" i="2"/>
  <c r="Q50" i="2"/>
  <c r="Q51" i="2"/>
  <c r="Q52" i="2"/>
  <c r="Q53" i="2"/>
  <c r="Q54" i="2"/>
  <c r="Q56" i="2"/>
  <c r="Q57" i="2"/>
  <c r="Q59" i="2"/>
  <c r="Q60" i="2"/>
  <c r="Q61" i="2"/>
  <c r="Q62" i="2"/>
  <c r="Q63" i="2"/>
  <c r="Q64" i="2"/>
  <c r="Q65" i="2"/>
  <c r="Q67" i="2"/>
  <c r="Q68" i="2"/>
  <c r="Q69" i="2"/>
  <c r="Q70" i="2"/>
  <c r="Q71" i="2"/>
  <c r="Q73" i="2"/>
  <c r="Q74" i="2"/>
  <c r="Q75" i="2"/>
  <c r="Q76" i="2"/>
  <c r="Q78" i="2"/>
  <c r="Q79" i="2"/>
  <c r="Q80" i="2"/>
  <c r="Q82" i="2"/>
  <c r="Q84" i="2"/>
  <c r="Q85" i="2"/>
  <c r="Q86" i="2"/>
  <c r="Q8" i="2"/>
  <c r="AB39" i="1"/>
  <c r="AB10" i="1"/>
  <c r="R33" i="1"/>
  <c r="R8" i="1"/>
  <c r="R7" i="1" s="1"/>
  <c r="Q87" i="2" l="1"/>
  <c r="R87" i="2"/>
  <c r="R43" i="1"/>
  <c r="AB77" i="2"/>
  <c r="AB82" i="2"/>
  <c r="P47" i="2"/>
  <c r="O83" i="2"/>
  <c r="P83" i="2"/>
  <c r="O81" i="2"/>
  <c r="O77" i="2"/>
  <c r="P77" i="2"/>
  <c r="O72" i="2"/>
  <c r="P72" i="2"/>
  <c r="O66" i="2"/>
  <c r="P66" i="2"/>
  <c r="O58" i="2"/>
  <c r="P58" i="2"/>
  <c r="O55" i="2"/>
  <c r="O47" i="2"/>
  <c r="O42" i="2"/>
  <c r="O36" i="2"/>
  <c r="P36" i="2"/>
  <c r="O25" i="2"/>
  <c r="P25" i="2"/>
  <c r="O20" i="2"/>
  <c r="P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" i="2"/>
  <c r="O87" i="2" l="1"/>
  <c r="P81" i="2"/>
  <c r="P87" i="2"/>
  <c r="AB33" i="1"/>
  <c r="P33" i="1"/>
  <c r="P43" i="1" s="1"/>
  <c r="M7" i="2" l="1"/>
  <c r="N7" i="2"/>
  <c r="M17" i="2"/>
  <c r="M20" i="2"/>
  <c r="L25" i="2"/>
  <c r="M25" i="2"/>
  <c r="M36" i="2"/>
  <c r="M42" i="2"/>
  <c r="M47" i="2"/>
  <c r="N47" i="2"/>
  <c r="M55" i="2"/>
  <c r="M58" i="2"/>
  <c r="M66" i="2"/>
  <c r="M72" i="2"/>
  <c r="M77" i="2"/>
  <c r="M81" i="2"/>
  <c r="M83" i="2"/>
  <c r="N83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M8" i="2"/>
  <c r="N8" i="1"/>
  <c r="N7" i="1" s="1"/>
  <c r="M42" i="1"/>
  <c r="O42" i="1" s="1"/>
  <c r="Q42" i="1" s="1"/>
  <c r="S42" i="1" s="1"/>
  <c r="U42" i="1" s="1"/>
  <c r="W42" i="1" s="1"/>
  <c r="Y42" i="1" s="1"/>
  <c r="AA42" i="1" s="1"/>
  <c r="M87" i="2" l="1"/>
  <c r="N87" i="2"/>
  <c r="N43" i="1"/>
  <c r="AB81" i="2"/>
  <c r="L72" i="2"/>
  <c r="L47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L33" i="1"/>
  <c r="AB25" i="1"/>
  <c r="AB7" i="1" s="1"/>
  <c r="K41" i="1"/>
  <c r="M41" i="1" s="1"/>
  <c r="O41" i="1" s="1"/>
  <c r="Q41" i="1" s="1"/>
  <c r="S41" i="1" s="1"/>
  <c r="U41" i="1" s="1"/>
  <c r="W41" i="1" s="1"/>
  <c r="Y41" i="1" s="1"/>
  <c r="AA41" i="1" s="1"/>
  <c r="AA32" i="1" s="1"/>
  <c r="L7" i="1"/>
  <c r="K87" i="2" l="1"/>
  <c r="L58" i="2"/>
  <c r="L20" i="2"/>
  <c r="L43" i="1"/>
  <c r="J66" i="2"/>
  <c r="J58" i="2"/>
  <c r="AB36" i="2"/>
  <c r="AB40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J33" i="1"/>
  <c r="L87" i="2" l="1"/>
  <c r="J43" i="1"/>
  <c r="I77" i="2"/>
  <c r="J87" i="2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H58" i="2" l="1"/>
  <c r="H87" i="2" s="1"/>
  <c r="AB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AB72" i="2"/>
  <c r="E73" i="2"/>
  <c r="G73" i="2" s="1"/>
  <c r="F72" i="2"/>
  <c r="C72" i="2"/>
  <c r="E71" i="2"/>
  <c r="G71" i="2" s="1"/>
  <c r="I71" i="2" s="1"/>
  <c r="E70" i="2"/>
  <c r="G70" i="2" s="1"/>
  <c r="I70" i="2" s="1"/>
  <c r="AB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AB58" i="2"/>
  <c r="E60" i="2"/>
  <c r="E59" i="2"/>
  <c r="G59" i="2" s="1"/>
  <c r="F58" i="2"/>
  <c r="D58" i="2"/>
  <c r="C58" i="2"/>
  <c r="AB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AB47" i="2"/>
  <c r="E48" i="2"/>
  <c r="F47" i="2"/>
  <c r="C47" i="2"/>
  <c r="E46" i="2"/>
  <c r="G46" i="2" s="1"/>
  <c r="I46" i="2" s="1"/>
  <c r="E45" i="2"/>
  <c r="G45" i="2" s="1"/>
  <c r="I45" i="2" s="1"/>
  <c r="AB42" i="2"/>
  <c r="E44" i="2"/>
  <c r="G44" i="2" s="1"/>
  <c r="I44" i="2" s="1"/>
  <c r="E43" i="2"/>
  <c r="F42" i="2"/>
  <c r="C42" i="2"/>
  <c r="E41" i="2"/>
  <c r="G41" i="2" s="1"/>
  <c r="I41" i="2" s="1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AB25" i="2"/>
  <c r="F25" i="2"/>
  <c r="D25" i="2"/>
  <c r="C25" i="2"/>
  <c r="E24" i="2"/>
  <c r="G24" i="2" s="1"/>
  <c r="I24" i="2" s="1"/>
  <c r="E23" i="2"/>
  <c r="G23" i="2" s="1"/>
  <c r="I23" i="2" s="1"/>
  <c r="AB20" i="2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AB7" i="2"/>
  <c r="F7" i="2"/>
  <c r="D7" i="2"/>
  <c r="C7" i="2"/>
  <c r="E39" i="1"/>
  <c r="G39" i="1" s="1"/>
  <c r="I39" i="1" s="1"/>
  <c r="K39" i="1" s="1"/>
  <c r="M39" i="1" s="1"/>
  <c r="O39" i="1" s="1"/>
  <c r="Q39" i="1" s="1"/>
  <c r="S39" i="1" s="1"/>
  <c r="U39" i="1" s="1"/>
  <c r="W39" i="1" s="1"/>
  <c r="Y39" i="1" s="1"/>
  <c r="AA39" i="1" s="1"/>
  <c r="E37" i="1"/>
  <c r="G37" i="1" s="1"/>
  <c r="E36" i="1"/>
  <c r="G36" i="1" s="1"/>
  <c r="I36" i="1" s="1"/>
  <c r="AB43" i="1"/>
  <c r="E35" i="1"/>
  <c r="E34" i="1"/>
  <c r="G34" i="1" s="1"/>
  <c r="F33" i="1"/>
  <c r="F43" i="1" s="1"/>
  <c r="D33" i="1"/>
  <c r="C33" i="1"/>
  <c r="D43" i="1"/>
  <c r="E31" i="1"/>
  <c r="G31" i="1" s="1"/>
  <c r="I31" i="1" s="1"/>
  <c r="K31" i="1" s="1"/>
  <c r="M31" i="1" s="1"/>
  <c r="O31" i="1" s="1"/>
  <c r="Q31" i="1" s="1"/>
  <c r="S31" i="1" s="1"/>
  <c r="U31" i="1" s="1"/>
  <c r="W31" i="1" s="1"/>
  <c r="Y31" i="1" s="1"/>
  <c r="AA31" i="1" s="1"/>
  <c r="E30" i="1"/>
  <c r="G30" i="1" s="1"/>
  <c r="I30" i="1" s="1"/>
  <c r="K30" i="1" s="1"/>
  <c r="M30" i="1" s="1"/>
  <c r="O30" i="1" s="1"/>
  <c r="Q30" i="1" s="1"/>
  <c r="S30" i="1" s="1"/>
  <c r="U30" i="1" s="1"/>
  <c r="W30" i="1" s="1"/>
  <c r="Y30" i="1" s="1"/>
  <c r="AA30" i="1" s="1"/>
  <c r="E29" i="1"/>
  <c r="G29" i="1" s="1"/>
  <c r="I29" i="1" s="1"/>
  <c r="K29" i="1" s="1"/>
  <c r="M29" i="1" s="1"/>
  <c r="O29" i="1" s="1"/>
  <c r="Q29" i="1" s="1"/>
  <c r="S29" i="1" s="1"/>
  <c r="U29" i="1" s="1"/>
  <c r="W29" i="1" s="1"/>
  <c r="Y29" i="1" s="1"/>
  <c r="AA29" i="1" s="1"/>
  <c r="E27" i="1"/>
  <c r="G27" i="1" s="1"/>
  <c r="I27" i="1" s="1"/>
  <c r="K27" i="1" s="1"/>
  <c r="M27" i="1" s="1"/>
  <c r="O27" i="1" s="1"/>
  <c r="Q27" i="1" s="1"/>
  <c r="S27" i="1" s="1"/>
  <c r="U27" i="1" s="1"/>
  <c r="W27" i="1" s="1"/>
  <c r="Y27" i="1" s="1"/>
  <c r="AA27" i="1" s="1"/>
  <c r="E26" i="1"/>
  <c r="G26" i="1" s="1"/>
  <c r="I26" i="1" s="1"/>
  <c r="K26" i="1" s="1"/>
  <c r="M26" i="1" s="1"/>
  <c r="O26" i="1" s="1"/>
  <c r="Q26" i="1" s="1"/>
  <c r="S26" i="1" s="1"/>
  <c r="U26" i="1" s="1"/>
  <c r="W26" i="1" s="1"/>
  <c r="Y26" i="1" s="1"/>
  <c r="AA26" i="1" s="1"/>
  <c r="E25" i="1"/>
  <c r="G25" i="1" s="1"/>
  <c r="I25" i="1" s="1"/>
  <c r="K25" i="1" s="1"/>
  <c r="M25" i="1" s="1"/>
  <c r="O25" i="1" s="1"/>
  <c r="Q25" i="1" s="1"/>
  <c r="S25" i="1" s="1"/>
  <c r="U25" i="1" s="1"/>
  <c r="W25" i="1" s="1"/>
  <c r="Y25" i="1" s="1"/>
  <c r="AA25" i="1" s="1"/>
  <c r="E24" i="1"/>
  <c r="G24" i="1" s="1"/>
  <c r="I24" i="1" s="1"/>
  <c r="K24" i="1" s="1"/>
  <c r="M24" i="1" s="1"/>
  <c r="O24" i="1" s="1"/>
  <c r="Q24" i="1" s="1"/>
  <c r="S24" i="1" s="1"/>
  <c r="U24" i="1" s="1"/>
  <c r="W24" i="1" s="1"/>
  <c r="Y24" i="1" s="1"/>
  <c r="AA24" i="1" s="1"/>
  <c r="E23" i="1"/>
  <c r="G23" i="1" s="1"/>
  <c r="I23" i="1" s="1"/>
  <c r="K23" i="1" s="1"/>
  <c r="M23" i="1" s="1"/>
  <c r="O23" i="1" s="1"/>
  <c r="Q23" i="1" s="1"/>
  <c r="S23" i="1" s="1"/>
  <c r="U23" i="1" s="1"/>
  <c r="W23" i="1" s="1"/>
  <c r="Y23" i="1" s="1"/>
  <c r="AA23" i="1" s="1"/>
  <c r="E22" i="1"/>
  <c r="G22" i="1" s="1"/>
  <c r="I22" i="1" s="1"/>
  <c r="K22" i="1" s="1"/>
  <c r="E21" i="1"/>
  <c r="C20" i="1"/>
  <c r="E19" i="1"/>
  <c r="G19" i="1" s="1"/>
  <c r="I19" i="1" s="1"/>
  <c r="K19" i="1" s="1"/>
  <c r="M19" i="1" s="1"/>
  <c r="O19" i="1" s="1"/>
  <c r="Q19" i="1" s="1"/>
  <c r="S19" i="1" s="1"/>
  <c r="U19" i="1" s="1"/>
  <c r="E17" i="1"/>
  <c r="C16" i="1"/>
  <c r="C7" i="1" s="1"/>
  <c r="E14" i="1"/>
  <c r="G14" i="1" s="1"/>
  <c r="C13" i="1"/>
  <c r="E12" i="1"/>
  <c r="G12" i="1" s="1"/>
  <c r="E11" i="1"/>
  <c r="C11" i="1"/>
  <c r="E10" i="1"/>
  <c r="G10" i="1" s="1"/>
  <c r="I10" i="1" s="1"/>
  <c r="K10" i="1" s="1"/>
  <c r="M10" i="1" s="1"/>
  <c r="O10" i="1" s="1"/>
  <c r="E9" i="1"/>
  <c r="G9" i="1" s="1"/>
  <c r="C8" i="1"/>
  <c r="M22" i="1" l="1"/>
  <c r="O22" i="1" s="1"/>
  <c r="Q22" i="1" s="1"/>
  <c r="S22" i="1" s="1"/>
  <c r="U22" i="1" s="1"/>
  <c r="W22" i="1" s="1"/>
  <c r="G8" i="1"/>
  <c r="I9" i="1"/>
  <c r="I14" i="1"/>
  <c r="G13" i="1"/>
  <c r="G21" i="1"/>
  <c r="I37" i="1"/>
  <c r="K37" i="1" s="1"/>
  <c r="M37" i="1" s="1"/>
  <c r="O37" i="1" s="1"/>
  <c r="Q37" i="1" s="1"/>
  <c r="S37" i="1" s="1"/>
  <c r="U37" i="1" s="1"/>
  <c r="W37" i="1" s="1"/>
  <c r="Y37" i="1" s="1"/>
  <c r="AA37" i="1" s="1"/>
  <c r="E16" i="1"/>
  <c r="G17" i="1"/>
  <c r="Q10" i="1"/>
  <c r="S10" i="1" s="1"/>
  <c r="U10" i="1" s="1"/>
  <c r="K36" i="1"/>
  <c r="H33" i="1"/>
  <c r="H43" i="1" s="1"/>
  <c r="I34" i="1"/>
  <c r="K34" i="1" s="1"/>
  <c r="M34" i="1" s="1"/>
  <c r="O34" i="1" s="1"/>
  <c r="Q34" i="1" s="1"/>
  <c r="S34" i="1" s="1"/>
  <c r="U34" i="1" s="1"/>
  <c r="I12" i="1"/>
  <c r="G11" i="1"/>
  <c r="E8" i="1"/>
  <c r="E13" i="1"/>
  <c r="E20" i="1"/>
  <c r="E33" i="1"/>
  <c r="G35" i="1"/>
  <c r="I35" i="1" s="1"/>
  <c r="K35" i="1" s="1"/>
  <c r="M35" i="1" s="1"/>
  <c r="O35" i="1" s="1"/>
  <c r="I73" i="2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AB87" i="2"/>
  <c r="E7" i="1"/>
  <c r="E43" i="1" s="1"/>
  <c r="C43" i="1"/>
  <c r="E25" i="2"/>
  <c r="E36" i="2"/>
  <c r="E77" i="2"/>
  <c r="W20" i="1" l="1"/>
  <c r="W7" i="1" s="1"/>
  <c r="Y22" i="1"/>
  <c r="K12" i="1"/>
  <c r="I11" i="1"/>
  <c r="K33" i="1"/>
  <c r="M36" i="1"/>
  <c r="I21" i="1"/>
  <c r="G20" i="1"/>
  <c r="Q35" i="1"/>
  <c r="I33" i="1"/>
  <c r="K14" i="1"/>
  <c r="I13" i="1"/>
  <c r="I17" i="1"/>
  <c r="G16" i="1"/>
  <c r="K9" i="1"/>
  <c r="I8" i="1"/>
  <c r="G7" i="1"/>
  <c r="G43" i="1" s="1"/>
  <c r="G33" i="1"/>
  <c r="I58" i="2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AA22" i="1" l="1"/>
  <c r="Y20" i="1"/>
  <c r="S35" i="1"/>
  <c r="U35" i="1" s="1"/>
  <c r="W35" i="1" s="1"/>
  <c r="K17" i="1"/>
  <c r="I16" i="1"/>
  <c r="I7" i="1" s="1"/>
  <c r="I43" i="1" s="1"/>
  <c r="M9" i="1"/>
  <c r="K8" i="1"/>
  <c r="I20" i="1"/>
  <c r="K21" i="1"/>
  <c r="M33" i="1"/>
  <c r="O36" i="1"/>
  <c r="M14" i="1"/>
  <c r="K13" i="1"/>
  <c r="M12" i="1"/>
  <c r="K11" i="1"/>
  <c r="G87" i="2"/>
  <c r="I47" i="2"/>
  <c r="I17" i="2"/>
  <c r="I55" i="2"/>
  <c r="I42" i="2"/>
  <c r="Y35" i="1" l="1"/>
  <c r="AA35" i="1" s="1"/>
  <c r="O9" i="1"/>
  <c r="M8" i="1"/>
  <c r="M17" i="1"/>
  <c r="K16" i="1"/>
  <c r="O12" i="1"/>
  <c r="M11" i="1"/>
  <c r="O14" i="1"/>
  <c r="M13" i="1"/>
  <c r="Q36" i="1"/>
  <c r="O33" i="1"/>
  <c r="M21" i="1"/>
  <c r="K20" i="1"/>
  <c r="K7" i="1" s="1"/>
  <c r="K43" i="1" s="1"/>
  <c r="I87" i="2"/>
  <c r="Q12" i="1" l="1"/>
  <c r="O11" i="1"/>
  <c r="O21" i="1"/>
  <c r="M20" i="1"/>
  <c r="S36" i="1"/>
  <c r="Q33" i="1"/>
  <c r="O17" i="1"/>
  <c r="M16" i="1"/>
  <c r="M7" i="1" s="1"/>
  <c r="M43" i="1" s="1"/>
  <c r="Q14" i="1"/>
  <c r="O13" i="1"/>
  <c r="Q9" i="1"/>
  <c r="O8" i="1"/>
  <c r="Q17" i="1" l="1"/>
  <c r="O16" i="1"/>
  <c r="O7" i="1"/>
  <c r="O43" i="1" s="1"/>
  <c r="S33" i="1"/>
  <c r="U36" i="1"/>
  <c r="W36" i="1" s="1"/>
  <c r="S9" i="1"/>
  <c r="Q8" i="1"/>
  <c r="Q21" i="1"/>
  <c r="O20" i="1"/>
  <c r="Q13" i="1"/>
  <c r="S14" i="1"/>
  <c r="Q11" i="1"/>
  <c r="S12" i="1"/>
  <c r="Y36" i="1" l="1"/>
  <c r="W33" i="1"/>
  <c r="W43" i="1" s="1"/>
  <c r="S21" i="1"/>
  <c r="Q20" i="1"/>
  <c r="Q7" i="1" s="1"/>
  <c r="Q43" i="1" s="1"/>
  <c r="U9" i="1"/>
  <c r="S8" i="1"/>
  <c r="U12" i="1"/>
  <c r="S11" i="1"/>
  <c r="U14" i="1"/>
  <c r="S13" i="1"/>
  <c r="U33" i="1"/>
  <c r="Q16" i="1"/>
  <c r="S17" i="1"/>
  <c r="Y33" i="1" l="1"/>
  <c r="Y43" i="1" s="1"/>
  <c r="AA36" i="1"/>
  <c r="AA33" i="1" s="1"/>
  <c r="AA13" i="1"/>
  <c r="U13" i="1"/>
  <c r="AA11" i="1"/>
  <c r="U11" i="1"/>
  <c r="S16" i="1"/>
  <c r="U17" i="1"/>
  <c r="S7" i="1"/>
  <c r="S43" i="1" s="1"/>
  <c r="AA8" i="1"/>
  <c r="U8" i="1"/>
  <c r="U21" i="1"/>
  <c r="S20" i="1"/>
  <c r="AA16" i="1" l="1"/>
  <c r="U16" i="1"/>
  <c r="AA20" i="1"/>
  <c r="U20" i="1"/>
  <c r="U7" i="1"/>
  <c r="U43" i="1" s="1"/>
  <c r="AA7" i="1" l="1"/>
  <c r="AA43" i="1" s="1"/>
</calcChain>
</file>

<file path=xl/sharedStrings.xml><?xml version="1.0" encoding="utf-8"?>
<sst xmlns="http://schemas.openxmlformats.org/spreadsheetml/2006/main" count="320" uniqueCount="258">
  <si>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</si>
  <si>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</si>
  <si>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</si>
  <si>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</si>
  <si>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</si>
  <si>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</si>
  <si>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</si>
  <si>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</si>
  <si>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</si>
  <si>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</si>
  <si>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</si>
  <si>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</si>
  <si>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</si>
  <si>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</si>
  <si>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</si>
  <si>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</si>
  <si>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</si>
  <si>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</si>
  <si>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</si>
  <si>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</si>
  <si>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</si>
  <si>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</si>
  <si>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</si>
  <si>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</si>
  <si>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</si>
  <si>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</si>
  <si>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</si>
  <si>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</si>
  <si>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</si>
  <si>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</si>
  <si>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</si>
  <si>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</si>
  <si>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</si>
  <si>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</si>
  <si>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</si>
  <si>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</si>
  <si>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</si>
  <si>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</si>
  <si>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</si>
  <si>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</si>
  <si>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</si>
  <si>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</si>
  <si>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</si>
  <si>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</si>
  <si>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</si>
  <si>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</si>
  <si>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</si>
  <si>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</si>
  <si>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</si>
  <si>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</si>
  <si>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</si>
  <si>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</si>
  <si>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</si>
  <si>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</si>
  <si>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</si>
  <si>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</si>
  <si>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</si>
  <si>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</si>
  <si>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</si>
  <si>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</si>
  <si>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</si>
  <si>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</si>
  <si>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</si>
  <si>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</si>
  <si>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</si>
  <si>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</si>
  <si>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</si>
  <si>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</si>
  <si>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</si>
  <si>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</si>
  <si>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</si>
  <si>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</si>
  <si>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</si>
  <si>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</si>
  <si>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</si>
  <si>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</si>
  <si>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</si>
  <si>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</si>
  <si>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</si>
  <si>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</si>
  <si>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</si>
  <si>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</si>
  <si>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</si>
  <si>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</si>
  <si>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</si>
  <si>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</si>
  <si>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</si>
  <si>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</si>
  <si>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</si>
  <si>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</si>
  <si>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</si>
  <si>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</si>
  <si>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</si>
  <si>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</si>
  <si>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</si>
  <si>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</si>
  <si>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</si>
  <si>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</si>
  <si>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</si>
  <si>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</si>
  <si>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</si>
  <si>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</si>
  <si>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</si>
  <si>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</si>
  <si>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</si>
  <si>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</si>
  <si>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</si>
  <si>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</si>
  <si>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</si>
  <si>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</si>
  <si>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</si>
  <si>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</si>
  <si>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</si>
  <si>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</si>
  <si>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</si>
  <si>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</si>
  <si>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</si>
  <si>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</si>
  <si>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</si>
  <si>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</si>
  <si>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</si>
  <si>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</si>
  <si>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</si>
  <si>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</si>
  <si>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</si>
  <si>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</si>
  <si>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</si>
  <si>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</si>
  <si>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</si>
  <si>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</si>
  <si>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</si>
  <si>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</si>
  <si>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</si>
  <si>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</si>
  <si>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</si>
  <si>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</si>
  <si>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</si>
  <si>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</si>
  <si>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</si>
  <si>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</si>
  <si>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</si>
  <si>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</si>
  <si>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</si>
  <si>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</si>
  <si>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</si>
  <si>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</si>
  <si>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</si>
  <si>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</si>
  <si>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</si>
  <si>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</si>
  <si>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</si>
  <si>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</si>
  <si>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</si>
  <si>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</si>
  <si>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</si>
  <si>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</si>
  <si>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</si>
  <si>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</si>
  <si>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</si>
  <si>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</si>
  <si>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</si>
  <si>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</si>
  <si>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</si>
  <si>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</si>
  <si>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</si>
  <si>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</si>
  <si>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</si>
  <si>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</si>
  <si>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</si>
  <si>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</si>
  <si>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</si>
  <si>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</si>
  <si>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</si>
  <si>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</si>
  <si>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</si>
  <si>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</si>
  <si>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</si>
  <si>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</si>
  <si>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</si>
  <si>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</si>
  <si>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</si>
  <si>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</si>
  <si>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</si>
  <si>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</si>
  <si>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</si>
  <si>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</si>
  <si>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</si>
  <si>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</si>
  <si>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</si>
  <si>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</si>
  <si>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</si>
  <si>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</si>
  <si>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</si>
  <si>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</si>
  <si>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</si>
  <si>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</si>
  <si>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</si>
  <si>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</si>
  <si>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</si>
  <si>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</si>
  <si>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</si>
  <si>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</si>
  <si>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</si>
  <si>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</si>
  <si>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</si>
  <si>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</si>
  <si>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</si>
  <si>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</si>
  <si>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</si>
  <si>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</si>
  <si>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</si>
  <si>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</si>
  <si>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</si>
  <si>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</si>
  <si>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</si>
  <si>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</si>
  <si>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</si>
  <si>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</si>
  <si>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</si>
  <si>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</si>
  <si>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</si>
  <si>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</si>
  <si>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</si>
  <si>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</si>
  <si>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</si>
  <si>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</si>
  <si>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</si>
  <si>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</si>
  <si>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</si>
  <si>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</si>
  <si>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</si>
  <si>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</si>
  <si>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</si>
  <si>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</si>
  <si>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</si>
  <si>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</si>
  <si>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</si>
  <si>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</si>
  <si>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</si>
  <si>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</si>
  <si>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</si>
  <si>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</si>
  <si>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</si>
  <si>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</si>
  <si>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</si>
  <si>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</si>
  <si>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</si>
  <si>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</si>
  <si>
    <t>74-ЗСО от 23.06.2021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</si>
  <si>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</si>
  <si>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</si>
  <si>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80-ЗСО от 22.07.2021</t>
  </si>
  <si>
    <t>89-ЗСО от 04.08.2021</t>
  </si>
  <si>
    <t>90-ЗСО от 29.09.2021</t>
  </si>
  <si>
    <t>112-ЗСО от 27.10.2021</t>
  </si>
  <si>
    <t>129-ЗСО от 25.11.2021</t>
  </si>
  <si>
    <t>2 04 00000 00 0000 000</t>
  </si>
  <si>
    <t>БЕЗВОЗМЕЗДНЫЕ ПОСТУПЛЕНИЯ ОТ НЕГОСУДАРСТВЕННЫХ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</si>
</sst>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5" fillId="0" borderId="14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B1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26" width="20" style="1" customWidth="1"/>
    <col min="27" max="27" width="22.5" style="1" customWidth="1"/>
    <col min="28" max="28" width="18.33203125" style="1" customWidth="1"/>
    <col min="29" max="29" width="18" style="1" customWidth="1"/>
    <col min="30" max="30" width="16.5" style="1" customWidth="1"/>
    <col min="31" max="31" width="13.1640625" style="1" customWidth="1"/>
    <col min="32" max="32" width="15.83203125" style="1" bestFit="1" customWidth="1"/>
    <col min="33" max="33" width="16" style="1" bestFit="1" customWidth="1"/>
    <col min="34" max="16384" width="9.33203125" style="1"/>
  </cols>
  <sheetData>
    <row r="1" spans="1:29" ht="20.25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29" ht="14.25" customHeight="1" thickBot="1" x14ac:dyDescent="0.25">
      <c r="B2" s="2"/>
      <c r="C2" s="2"/>
      <c r="AB2" s="3" t="s">
        <v>1</v>
      </c>
    </row>
    <row r="3" spans="1:29" ht="61.5" customHeight="1" thickBot="1" x14ac:dyDescent="0.25">
      <c r="A3" s="83" t="s">
        <v>2</v>
      </c>
      <c r="B3" s="83" t="s">
        <v>3</v>
      </c>
      <c r="C3" s="86" t="s">
        <v>4</v>
      </c>
      <c r="D3" s="77" t="s">
        <v>5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9"/>
      <c r="AA3" s="89" t="s">
        <v>6</v>
      </c>
      <c r="AB3" s="86" t="s">
        <v>7</v>
      </c>
    </row>
    <row r="4" spans="1:29" ht="28.5" customHeight="1" thickBot="1" x14ac:dyDescent="0.25">
      <c r="A4" s="84"/>
      <c r="B4" s="84"/>
      <c r="C4" s="87"/>
      <c r="D4" s="73" t="s">
        <v>8</v>
      </c>
      <c r="E4" s="74"/>
      <c r="F4" s="73" t="s">
        <v>9</v>
      </c>
      <c r="G4" s="74"/>
      <c r="H4" s="73" t="s">
        <v>242</v>
      </c>
      <c r="I4" s="74"/>
      <c r="J4" s="73" t="s">
        <v>243</v>
      </c>
      <c r="K4" s="74"/>
      <c r="L4" s="73" t="s">
        <v>246</v>
      </c>
      <c r="M4" s="74"/>
      <c r="N4" s="73" t="s">
        <v>247</v>
      </c>
      <c r="O4" s="74"/>
      <c r="P4" s="73" t="s">
        <v>248</v>
      </c>
      <c r="Q4" s="74"/>
      <c r="R4" s="73" t="s">
        <v>251</v>
      </c>
      <c r="S4" s="74"/>
      <c r="T4" s="73" t="s">
        <v>252</v>
      </c>
      <c r="U4" s="74"/>
      <c r="V4" s="73" t="s">
        <v>253</v>
      </c>
      <c r="W4" s="74"/>
      <c r="X4" s="80" t="s">
        <v>254</v>
      </c>
      <c r="Y4" s="81"/>
      <c r="Z4" s="69" t="s">
        <v>255</v>
      </c>
      <c r="AA4" s="90"/>
      <c r="AB4" s="87"/>
    </row>
    <row r="5" spans="1:29" ht="34.5" customHeight="1" thickBot="1" x14ac:dyDescent="0.25">
      <c r="A5" s="85"/>
      <c r="B5" s="85"/>
      <c r="C5" s="88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6" t="s">
        <v>11</v>
      </c>
      <c r="X5" s="6" t="s">
        <v>10</v>
      </c>
      <c r="Y5" s="6" t="s">
        <v>11</v>
      </c>
      <c r="Z5" s="6" t="s">
        <v>10</v>
      </c>
      <c r="AA5" s="91"/>
      <c r="AB5" s="88"/>
    </row>
    <row r="6" spans="1:29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  <c r="AA6" s="7">
        <v>27</v>
      </c>
      <c r="AB6" s="7">
        <v>28</v>
      </c>
    </row>
    <row r="7" spans="1:29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AA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/>
      <c r="Q7" s="10">
        <f t="shared" si="0"/>
        <v>71220517.299999982</v>
      </c>
      <c r="R7" s="10">
        <f t="shared" si="0"/>
        <v>444600</v>
      </c>
      <c r="S7" s="10">
        <f t="shared" si="0"/>
        <v>71665117.299999982</v>
      </c>
      <c r="T7" s="10">
        <f t="shared" si="0"/>
        <v>281700</v>
      </c>
      <c r="U7" s="10">
        <f t="shared" si="0"/>
        <v>71946817.299999982</v>
      </c>
      <c r="V7" s="10">
        <f t="shared" si="0"/>
        <v>510824.50000000081</v>
      </c>
      <c r="W7" s="10">
        <f t="shared" si="0"/>
        <v>72457641.799999982</v>
      </c>
      <c r="X7" s="10">
        <f t="shared" si="0"/>
        <v>511352.80000000075</v>
      </c>
      <c r="Y7" s="10"/>
      <c r="Z7" s="10"/>
      <c r="AA7" s="10">
        <f t="shared" si="0"/>
        <v>75223770.299999982</v>
      </c>
      <c r="AB7" s="10">
        <f>SUM(AB8,AB11,AB13,AB16,AB20,AB23,AB24,AB25,AB26,AB27,AB28,AB29,AB30,AB31)</f>
        <v>6195389.3000000017</v>
      </c>
      <c r="AC7" s="11"/>
    </row>
    <row r="8" spans="1:29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66">
        <f>O9+O10</f>
        <v>44335848.5</v>
      </c>
      <c r="P8" s="16"/>
      <c r="Q8" s="66">
        <f t="shared" ref="Q8:R8" si="1">Q9+Q10</f>
        <v>44335848.5</v>
      </c>
      <c r="R8" s="16">
        <f t="shared" si="1"/>
        <v>444600</v>
      </c>
      <c r="S8" s="66">
        <f t="shared" ref="S8:AA8" si="2">S9+S10</f>
        <v>44780448.5</v>
      </c>
      <c r="T8" s="16">
        <f t="shared" si="2"/>
        <v>281700</v>
      </c>
      <c r="U8" s="66">
        <f t="shared" si="2"/>
        <v>45062148.5</v>
      </c>
      <c r="V8" s="16">
        <f t="shared" si="2"/>
        <v>445129.80000000075</v>
      </c>
      <c r="W8" s="66">
        <f>W9+W10</f>
        <v>45507278.299999997</v>
      </c>
      <c r="X8" s="16">
        <f>X9+X10</f>
        <v>511352.80000000075</v>
      </c>
      <c r="Y8" s="66">
        <f>Y9+Y10</f>
        <v>46018631.100000001</v>
      </c>
      <c r="Z8" s="16">
        <f>Z9+Z10</f>
        <v>2294775.6999999993</v>
      </c>
      <c r="AA8" s="15">
        <f t="shared" si="2"/>
        <v>48313406.799999997</v>
      </c>
      <c r="AB8" s="17">
        <f>AB9+AB10</f>
        <v>6159919.7000000011</v>
      </c>
      <c r="AC8" s="11"/>
    </row>
    <row r="9" spans="1:29" s="12" customFormat="1" ht="16.5" customHeight="1" x14ac:dyDescent="0.25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67">
        <f>M9+N9</f>
        <v>18473881</v>
      </c>
      <c r="P9" s="20"/>
      <c r="Q9" s="67">
        <f>O9+P9</f>
        <v>18473881</v>
      </c>
      <c r="R9" s="20"/>
      <c r="S9" s="67">
        <f>Q9+R9</f>
        <v>18473881</v>
      </c>
      <c r="T9" s="20">
        <v>281700</v>
      </c>
      <c r="U9" s="67">
        <f>S9+T9</f>
        <v>18755581</v>
      </c>
      <c r="V9" s="20">
        <v>445129.80000000075</v>
      </c>
      <c r="W9" s="67">
        <f>U9+V9</f>
        <v>19200710.800000001</v>
      </c>
      <c r="X9" s="20">
        <v>511352.80000000075</v>
      </c>
      <c r="Y9" s="67">
        <f>W9+X9</f>
        <v>19712063.600000001</v>
      </c>
      <c r="Z9" s="20">
        <v>2294775.6999999993</v>
      </c>
      <c r="AA9" s="19">
        <f>Y9+Z9</f>
        <v>22006839.300000001</v>
      </c>
      <c r="AB9" s="17">
        <f>N9+T9+V9+X9+Z9</f>
        <v>5715319.7000000011</v>
      </c>
      <c r="AC9" s="35"/>
    </row>
    <row r="10" spans="1:29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67">
        <f>M10+N10</f>
        <v>25861967.5</v>
      </c>
      <c r="P10" s="20"/>
      <c r="Q10" s="67">
        <f>O10+P10</f>
        <v>25861967.5</v>
      </c>
      <c r="R10" s="20">
        <v>444600</v>
      </c>
      <c r="S10" s="67">
        <f>Q10+R10</f>
        <v>26306567.5</v>
      </c>
      <c r="T10" s="20"/>
      <c r="U10" s="67">
        <f>S10+T10</f>
        <v>26306567.5</v>
      </c>
      <c r="V10" s="20"/>
      <c r="W10" s="67">
        <f>U10+V10</f>
        <v>26306567.5</v>
      </c>
      <c r="X10" s="20"/>
      <c r="Y10" s="67">
        <f t="shared" ref="Y10" si="3">W10+X10</f>
        <v>26306567.5</v>
      </c>
      <c r="Z10" s="20"/>
      <c r="AA10" s="19">
        <f>Y10+Z10</f>
        <v>26306567.5</v>
      </c>
      <c r="AB10" s="17">
        <f>R10</f>
        <v>444600</v>
      </c>
      <c r="AC10" s="21"/>
    </row>
    <row r="11" spans="1:29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66">
        <f>O12</f>
        <v>12319518.5</v>
      </c>
      <c r="P11" s="20"/>
      <c r="Q11" s="66">
        <f t="shared" ref="Q11" si="4">Q12</f>
        <v>12319518.5</v>
      </c>
      <c r="R11" s="20"/>
      <c r="S11" s="67">
        <f>S12</f>
        <v>12319518.5</v>
      </c>
      <c r="T11" s="20"/>
      <c r="U11" s="67">
        <f>U12</f>
        <v>12319518.5</v>
      </c>
      <c r="V11" s="20"/>
      <c r="W11" s="67">
        <f>W12</f>
        <v>12319518.5</v>
      </c>
      <c r="X11" s="20"/>
      <c r="Y11" s="67">
        <f>Y12</f>
        <v>12319518.5</v>
      </c>
      <c r="Z11" s="20"/>
      <c r="AA11" s="15">
        <f>AA12</f>
        <v>12319518.5</v>
      </c>
      <c r="AB11" s="17"/>
    </row>
    <row r="12" spans="1:29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67">
        <f>M12+N12</f>
        <v>12319518.5</v>
      </c>
      <c r="P12" s="20"/>
      <c r="Q12" s="67">
        <f>O12+P12</f>
        <v>12319518.5</v>
      </c>
      <c r="R12" s="20"/>
      <c r="S12" s="67">
        <f>Q12+R12</f>
        <v>12319518.5</v>
      </c>
      <c r="T12" s="20"/>
      <c r="U12" s="67">
        <f>S12+T12</f>
        <v>12319518.5</v>
      </c>
      <c r="V12" s="20"/>
      <c r="W12" s="67">
        <f>U12+V12</f>
        <v>12319518.5</v>
      </c>
      <c r="X12" s="20"/>
      <c r="Y12" s="67">
        <f>W12+X12</f>
        <v>12319518.5</v>
      </c>
      <c r="Z12" s="20"/>
      <c r="AA12" s="19">
        <f>Y12+Z12</f>
        <v>12319518.5</v>
      </c>
      <c r="AB12" s="17"/>
    </row>
    <row r="13" spans="1:29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66">
        <f>O14</f>
        <v>4832581.4000000004</v>
      </c>
      <c r="P13" s="16"/>
      <c r="Q13" s="66">
        <f t="shared" ref="Q13" si="5">Q14</f>
        <v>4832581.4000000004</v>
      </c>
      <c r="R13" s="16"/>
      <c r="S13" s="66">
        <f>S14+S15</f>
        <v>4832581.4000000004</v>
      </c>
      <c r="T13" s="16"/>
      <c r="U13" s="66">
        <f>U14+U15</f>
        <v>4832581.4000000004</v>
      </c>
      <c r="V13" s="16">
        <f>V14+V15</f>
        <v>40000</v>
      </c>
      <c r="W13" s="66">
        <f>W14+W15</f>
        <v>4872581.4000000004</v>
      </c>
      <c r="X13" s="16"/>
      <c r="Y13" s="66">
        <f>Y14+Y15</f>
        <v>4872581.4000000004</v>
      </c>
      <c r="Z13" s="16"/>
      <c r="AA13" s="15">
        <f>AA14+AA15</f>
        <v>4872581.4000000004</v>
      </c>
      <c r="AB13" s="17">
        <f>AB14+AB15</f>
        <v>40000</v>
      </c>
    </row>
    <row r="14" spans="1:29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67">
        <f>M14+N14</f>
        <v>4832581.4000000004</v>
      </c>
      <c r="P14" s="20"/>
      <c r="Q14" s="67">
        <f>O14+P14</f>
        <v>4832581.4000000004</v>
      </c>
      <c r="R14" s="20"/>
      <c r="S14" s="67">
        <f>Q14+R14</f>
        <v>4832581.4000000004</v>
      </c>
      <c r="T14" s="20"/>
      <c r="U14" s="67">
        <f>S14+T14</f>
        <v>4832581.4000000004</v>
      </c>
      <c r="V14" s="20"/>
      <c r="W14" s="67">
        <f>U14+V14</f>
        <v>4832581.4000000004</v>
      </c>
      <c r="X14" s="20"/>
      <c r="Y14" s="67">
        <f>W14+X14</f>
        <v>4832581.4000000004</v>
      </c>
      <c r="Z14" s="20"/>
      <c r="AA14" s="19">
        <f>Y14+Z14</f>
        <v>4832581.4000000004</v>
      </c>
      <c r="AB14" s="17"/>
    </row>
    <row r="15" spans="1:29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67"/>
      <c r="P15" s="20"/>
      <c r="Q15" s="67"/>
      <c r="R15" s="20"/>
      <c r="S15" s="67"/>
      <c r="T15" s="20"/>
      <c r="U15" s="67"/>
      <c r="V15" s="20">
        <v>40000</v>
      </c>
      <c r="W15" s="67">
        <f>U15+V15</f>
        <v>40000</v>
      </c>
      <c r="X15" s="20"/>
      <c r="Y15" s="67">
        <f>W15+X15</f>
        <v>40000</v>
      </c>
      <c r="Z15" s="20"/>
      <c r="AA15" s="19">
        <f>Y15+Z15</f>
        <v>40000</v>
      </c>
      <c r="AB15" s="17">
        <f>V15</f>
        <v>40000</v>
      </c>
    </row>
    <row r="16" spans="1:29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66">
        <f>O17+O18+O19</f>
        <v>8112575.4000000004</v>
      </c>
      <c r="P16" s="16"/>
      <c r="Q16" s="66">
        <f t="shared" ref="Q16" si="6">Q17+Q18+Q19</f>
        <v>8112575.4000000004</v>
      </c>
      <c r="R16" s="16"/>
      <c r="S16" s="66">
        <f>S17+S18+S19</f>
        <v>8112575.4000000004</v>
      </c>
      <c r="T16" s="16"/>
      <c r="U16" s="66">
        <f>U17+U18+U19</f>
        <v>8112575.4000000004</v>
      </c>
      <c r="V16" s="16"/>
      <c r="W16" s="66">
        <f>W17+W18+W19</f>
        <v>8112575.4000000004</v>
      </c>
      <c r="X16" s="16"/>
      <c r="Y16" s="66">
        <f>Y17+Y18+Y19</f>
        <v>8112575.4000000004</v>
      </c>
      <c r="Z16" s="16"/>
      <c r="AA16" s="15">
        <f>AA17+AA18+AA19</f>
        <v>8112575.4000000004</v>
      </c>
      <c r="AB16" s="17"/>
    </row>
    <row r="17" spans="1:29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67">
        <f>M17+N17</f>
        <v>8103812.4000000004</v>
      </c>
      <c r="P17" s="20"/>
      <c r="Q17" s="67">
        <f>O17+P17</f>
        <v>8103812.4000000004</v>
      </c>
      <c r="R17" s="20"/>
      <c r="S17" s="67">
        <f>Q17+R17</f>
        <v>8103812.4000000004</v>
      </c>
      <c r="T17" s="20"/>
      <c r="U17" s="67">
        <f>S17+T17</f>
        <v>8103812.4000000004</v>
      </c>
      <c r="V17" s="20"/>
      <c r="W17" s="67">
        <f>U17+V17</f>
        <v>8103812.4000000004</v>
      </c>
      <c r="X17" s="20"/>
      <c r="Y17" s="67">
        <f>W17+X17</f>
        <v>8103812.4000000004</v>
      </c>
      <c r="Z17" s="20"/>
      <c r="AA17" s="19">
        <f>Y17+Z17</f>
        <v>8103812.4000000004</v>
      </c>
      <c r="AB17" s="17"/>
    </row>
    <row r="18" spans="1:29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67"/>
      <c r="P18" s="20"/>
      <c r="Q18" s="67"/>
      <c r="R18" s="20"/>
      <c r="S18" s="67"/>
      <c r="T18" s="20"/>
      <c r="U18" s="67"/>
      <c r="V18" s="20"/>
      <c r="W18" s="67"/>
      <c r="X18" s="20"/>
      <c r="Y18" s="67"/>
      <c r="Z18" s="20"/>
      <c r="AA18" s="19"/>
      <c r="AB18" s="17"/>
    </row>
    <row r="19" spans="1:29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7">C19+D19</f>
        <v>8763</v>
      </c>
      <c r="F19" s="20"/>
      <c r="G19" s="19">
        <f t="shared" ref="G19" si="8">E19+F19</f>
        <v>8763</v>
      </c>
      <c r="H19" s="20"/>
      <c r="I19" s="19">
        <f t="shared" ref="I19" si="9">G19+H19</f>
        <v>8763</v>
      </c>
      <c r="J19" s="20"/>
      <c r="K19" s="19">
        <f t="shared" ref="K19" si="10">I19+J19</f>
        <v>8763</v>
      </c>
      <c r="L19" s="20"/>
      <c r="M19" s="19">
        <f t="shared" ref="M19" si="11">K19+L19</f>
        <v>8763</v>
      </c>
      <c r="N19" s="20"/>
      <c r="O19" s="67">
        <f t="shared" ref="O19" si="12">M19+N19</f>
        <v>8763</v>
      </c>
      <c r="P19" s="20"/>
      <c r="Q19" s="67">
        <f t="shared" ref="Q19" si="13">O19+P19</f>
        <v>8763</v>
      </c>
      <c r="R19" s="20"/>
      <c r="S19" s="67">
        <f t="shared" ref="S19" si="14">Q19+R19</f>
        <v>8763</v>
      </c>
      <c r="T19" s="20"/>
      <c r="U19" s="67">
        <f t="shared" ref="U19" si="15">S19+T19</f>
        <v>8763</v>
      </c>
      <c r="V19" s="20"/>
      <c r="W19" s="67">
        <f t="shared" ref="W19" si="16">U19+V19</f>
        <v>8763</v>
      </c>
      <c r="X19" s="20"/>
      <c r="Y19" s="67">
        <f t="shared" ref="Y19" si="17">W19+X19</f>
        <v>8763</v>
      </c>
      <c r="Z19" s="20"/>
      <c r="AA19" s="19">
        <f t="shared" ref="AA19" si="18">Y19+Z19</f>
        <v>8763</v>
      </c>
      <c r="AB19" s="17"/>
    </row>
    <row r="20" spans="1:29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66">
        <f>O21+O22</f>
        <v>60122</v>
      </c>
      <c r="P20" s="16"/>
      <c r="Q20" s="66">
        <f t="shared" ref="Q20" si="19">Q21+Q22</f>
        <v>60122</v>
      </c>
      <c r="R20" s="16"/>
      <c r="S20" s="66">
        <f>S21+S22</f>
        <v>60122</v>
      </c>
      <c r="T20" s="16"/>
      <c r="U20" s="66">
        <f>U21+U22</f>
        <v>60122</v>
      </c>
      <c r="V20" s="16"/>
      <c r="W20" s="66">
        <f>W21+W22</f>
        <v>60122</v>
      </c>
      <c r="X20" s="16"/>
      <c r="Y20" s="66">
        <f>Y21+Y22</f>
        <v>60122</v>
      </c>
      <c r="Z20" s="16"/>
      <c r="AA20" s="15">
        <f>AA21+AA22</f>
        <v>60122</v>
      </c>
      <c r="AB20" s="17"/>
    </row>
    <row r="21" spans="1:29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67">
        <f>M21+N21</f>
        <v>58725</v>
      </c>
      <c r="P21" s="20"/>
      <c r="Q21" s="67">
        <f>O21+P21</f>
        <v>58725</v>
      </c>
      <c r="R21" s="20"/>
      <c r="S21" s="67">
        <f>Q21+R21</f>
        <v>58725</v>
      </c>
      <c r="T21" s="20"/>
      <c r="U21" s="67">
        <f>S21+T21</f>
        <v>58725</v>
      </c>
      <c r="V21" s="20"/>
      <c r="W21" s="67">
        <f>U21+V21</f>
        <v>58725</v>
      </c>
      <c r="X21" s="20"/>
      <c r="Y21" s="67">
        <f>W21+X21</f>
        <v>58725</v>
      </c>
      <c r="Z21" s="20"/>
      <c r="AA21" s="19">
        <f>Y21+Z21</f>
        <v>58725</v>
      </c>
      <c r="AB21" s="24"/>
    </row>
    <row r="22" spans="1:29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67">
        <f>M22+N22</f>
        <v>1397</v>
      </c>
      <c r="P22" s="20"/>
      <c r="Q22" s="67">
        <f t="shared" ref="Q22:Q31" si="20">O22+P22</f>
        <v>1397</v>
      </c>
      <c r="R22" s="20"/>
      <c r="S22" s="67">
        <f t="shared" ref="S22:S31" si="21">Q22+R22</f>
        <v>1397</v>
      </c>
      <c r="T22" s="20"/>
      <c r="U22" s="67">
        <f>S22+T22</f>
        <v>1397</v>
      </c>
      <c r="V22" s="20"/>
      <c r="W22" s="67">
        <f>U22+V22</f>
        <v>1397</v>
      </c>
      <c r="X22" s="20"/>
      <c r="Y22" s="67">
        <f>W22+X22</f>
        <v>1397</v>
      </c>
      <c r="Z22" s="20"/>
      <c r="AA22" s="19">
        <f>Y22+Z22</f>
        <v>1397</v>
      </c>
      <c r="AB22" s="24"/>
    </row>
    <row r="23" spans="1:29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66">
        <f>M23+N23</f>
        <v>309060.7</v>
      </c>
      <c r="P23" s="16"/>
      <c r="Q23" s="66">
        <f>O23+P23</f>
        <v>309060.7</v>
      </c>
      <c r="R23" s="16"/>
      <c r="S23" s="66">
        <f t="shared" si="21"/>
        <v>309060.7</v>
      </c>
      <c r="T23" s="16"/>
      <c r="U23" s="66">
        <f>S23+T23</f>
        <v>309060.7</v>
      </c>
      <c r="V23" s="16"/>
      <c r="W23" s="66">
        <f>U23+V23</f>
        <v>309060.7</v>
      </c>
      <c r="X23" s="16"/>
      <c r="Y23" s="66">
        <f>W23+X23</f>
        <v>309060.7</v>
      </c>
      <c r="Z23" s="16"/>
      <c r="AA23" s="15">
        <f>Y23+Z23</f>
        <v>309060.7</v>
      </c>
      <c r="AB23" s="17"/>
    </row>
    <row r="24" spans="1:29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22">C24+D24</f>
        <v>1432.8</v>
      </c>
      <c r="F24" s="16"/>
      <c r="G24" s="15">
        <f t="shared" ref="G24:G31" si="23">E24+F24</f>
        <v>1432.8</v>
      </c>
      <c r="H24" s="16"/>
      <c r="I24" s="15">
        <f t="shared" ref="I24:I31" si="24">G24+H24</f>
        <v>1432.8</v>
      </c>
      <c r="J24" s="16"/>
      <c r="K24" s="15">
        <f t="shared" ref="K24:K31" si="25">I24+J24</f>
        <v>1432.8</v>
      </c>
      <c r="L24" s="16"/>
      <c r="M24" s="15">
        <f t="shared" ref="M24:M31" si="26">K24+L24</f>
        <v>1432.8</v>
      </c>
      <c r="N24" s="16"/>
      <c r="O24" s="66">
        <f t="shared" ref="O24:O31" si="27">M24+N24</f>
        <v>1432.8</v>
      </c>
      <c r="P24" s="20"/>
      <c r="Q24" s="66">
        <f t="shared" si="20"/>
        <v>1432.8</v>
      </c>
      <c r="R24" s="20"/>
      <c r="S24" s="66">
        <f t="shared" si="21"/>
        <v>1432.8</v>
      </c>
      <c r="T24" s="20"/>
      <c r="U24" s="66">
        <f t="shared" ref="U24:U31" si="28">S24+T24</f>
        <v>1432.8</v>
      </c>
      <c r="V24" s="20"/>
      <c r="W24" s="66">
        <f t="shared" ref="W24:W31" si="29">U24+V24</f>
        <v>1432.8</v>
      </c>
      <c r="X24" s="20"/>
      <c r="Y24" s="66">
        <f t="shared" ref="Y24:Y31" si="30">W24+X24</f>
        <v>1432.8</v>
      </c>
      <c r="Z24" s="20"/>
      <c r="AA24" s="15">
        <f t="shared" ref="AA24:AA31" si="31">Y24+Z24</f>
        <v>1432.8</v>
      </c>
      <c r="AB24" s="17"/>
    </row>
    <row r="25" spans="1:29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22"/>
        <v>19111.599999999999</v>
      </c>
      <c r="F25" s="16"/>
      <c r="G25" s="15">
        <f t="shared" si="23"/>
        <v>19111.599999999999</v>
      </c>
      <c r="H25" s="16"/>
      <c r="I25" s="15">
        <f t="shared" si="24"/>
        <v>19111.599999999999</v>
      </c>
      <c r="J25" s="16"/>
      <c r="K25" s="15">
        <f t="shared" si="25"/>
        <v>19111.599999999999</v>
      </c>
      <c r="L25" s="16">
        <v>9774.9000000000015</v>
      </c>
      <c r="M25" s="15">
        <f t="shared" si="26"/>
        <v>28886.5</v>
      </c>
      <c r="N25" s="16"/>
      <c r="O25" s="66">
        <f t="shared" si="27"/>
        <v>28886.5</v>
      </c>
      <c r="P25" s="16"/>
      <c r="Q25" s="66">
        <f t="shared" si="20"/>
        <v>28886.5</v>
      </c>
      <c r="R25" s="20"/>
      <c r="S25" s="66">
        <f t="shared" si="21"/>
        <v>28886.5</v>
      </c>
      <c r="T25" s="20"/>
      <c r="U25" s="66">
        <f t="shared" si="28"/>
        <v>28886.5</v>
      </c>
      <c r="V25" s="20"/>
      <c r="W25" s="66">
        <f t="shared" si="29"/>
        <v>28886.5</v>
      </c>
      <c r="X25" s="20"/>
      <c r="Y25" s="66">
        <f t="shared" si="30"/>
        <v>28886.5</v>
      </c>
      <c r="Z25" s="20"/>
      <c r="AA25" s="15">
        <f t="shared" si="31"/>
        <v>28886.5</v>
      </c>
      <c r="AB25" s="17">
        <f>L25</f>
        <v>9774.9000000000015</v>
      </c>
      <c r="AC25" s="21"/>
    </row>
    <row r="26" spans="1:29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22"/>
        <v>105782.6</v>
      </c>
      <c r="F26" s="16"/>
      <c r="G26" s="15">
        <f t="shared" si="23"/>
        <v>105782.6</v>
      </c>
      <c r="H26" s="16"/>
      <c r="I26" s="15">
        <f t="shared" si="24"/>
        <v>105782.6</v>
      </c>
      <c r="J26" s="16"/>
      <c r="K26" s="15">
        <f t="shared" si="25"/>
        <v>105782.6</v>
      </c>
      <c r="L26" s="16"/>
      <c r="M26" s="15">
        <f t="shared" si="26"/>
        <v>105782.6</v>
      </c>
      <c r="N26" s="16"/>
      <c r="O26" s="66">
        <f t="shared" si="27"/>
        <v>105782.6</v>
      </c>
      <c r="P26" s="16"/>
      <c r="Q26" s="66">
        <f t="shared" si="20"/>
        <v>105782.6</v>
      </c>
      <c r="R26" s="16"/>
      <c r="S26" s="66">
        <f t="shared" si="21"/>
        <v>105782.6</v>
      </c>
      <c r="T26" s="16"/>
      <c r="U26" s="66">
        <f t="shared" si="28"/>
        <v>105782.6</v>
      </c>
      <c r="V26" s="16"/>
      <c r="W26" s="66">
        <f t="shared" si="29"/>
        <v>105782.6</v>
      </c>
      <c r="X26" s="16"/>
      <c r="Y26" s="66">
        <f t="shared" si="30"/>
        <v>105782.6</v>
      </c>
      <c r="Z26" s="16"/>
      <c r="AA26" s="15">
        <f t="shared" si="31"/>
        <v>105782.6</v>
      </c>
      <c r="AB26" s="17"/>
      <c r="AC26" s="21"/>
    </row>
    <row r="27" spans="1:29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22"/>
        <v>226261.6</v>
      </c>
      <c r="F27" s="16"/>
      <c r="G27" s="15">
        <f t="shared" si="23"/>
        <v>226261.6</v>
      </c>
      <c r="H27" s="16"/>
      <c r="I27" s="15">
        <f t="shared" si="24"/>
        <v>226261.6</v>
      </c>
      <c r="J27" s="16"/>
      <c r="K27" s="15">
        <f t="shared" si="25"/>
        <v>226261.6</v>
      </c>
      <c r="L27" s="16"/>
      <c r="M27" s="15">
        <f t="shared" si="26"/>
        <v>226261.6</v>
      </c>
      <c r="N27" s="16"/>
      <c r="O27" s="66">
        <f t="shared" si="27"/>
        <v>226261.6</v>
      </c>
      <c r="P27" s="16"/>
      <c r="Q27" s="66">
        <f t="shared" si="20"/>
        <v>226261.6</v>
      </c>
      <c r="R27" s="16"/>
      <c r="S27" s="66">
        <f t="shared" si="21"/>
        <v>226261.6</v>
      </c>
      <c r="T27" s="16"/>
      <c r="U27" s="66">
        <f t="shared" si="28"/>
        <v>226261.6</v>
      </c>
      <c r="V27" s="16">
        <v>25641.5</v>
      </c>
      <c r="W27" s="66">
        <f t="shared" si="29"/>
        <v>251903.1</v>
      </c>
      <c r="X27" s="16"/>
      <c r="Y27" s="66">
        <f t="shared" si="30"/>
        <v>251903.1</v>
      </c>
      <c r="Z27" s="16">
        <v>-40000</v>
      </c>
      <c r="AA27" s="15">
        <f t="shared" si="31"/>
        <v>211903.1</v>
      </c>
      <c r="AB27" s="17">
        <f>V27+Z27</f>
        <v>-14358.5</v>
      </c>
      <c r="AC27" s="21"/>
    </row>
    <row r="28" spans="1:29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66"/>
      <c r="P28" s="16"/>
      <c r="Q28" s="66"/>
      <c r="R28" s="16"/>
      <c r="S28" s="66"/>
      <c r="T28" s="16"/>
      <c r="U28" s="66"/>
      <c r="V28" s="16"/>
      <c r="W28" s="66"/>
      <c r="X28" s="16"/>
      <c r="Y28" s="66"/>
      <c r="Z28" s="16"/>
      <c r="AA28" s="15"/>
      <c r="AB28" s="17"/>
    </row>
    <row r="29" spans="1:29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22"/>
        <v>14700</v>
      </c>
      <c r="F29" s="16"/>
      <c r="G29" s="15">
        <f t="shared" si="23"/>
        <v>14700</v>
      </c>
      <c r="H29" s="16"/>
      <c r="I29" s="15">
        <f t="shared" si="24"/>
        <v>14700</v>
      </c>
      <c r="J29" s="16"/>
      <c r="K29" s="15">
        <f t="shared" si="25"/>
        <v>14700</v>
      </c>
      <c r="L29" s="16"/>
      <c r="M29" s="15">
        <f t="shared" si="26"/>
        <v>14700</v>
      </c>
      <c r="N29" s="16"/>
      <c r="O29" s="66">
        <f t="shared" si="27"/>
        <v>14700</v>
      </c>
      <c r="P29" s="16"/>
      <c r="Q29" s="66">
        <f t="shared" si="20"/>
        <v>14700</v>
      </c>
      <c r="R29" s="16"/>
      <c r="S29" s="66">
        <f t="shared" si="21"/>
        <v>14700</v>
      </c>
      <c r="T29" s="16"/>
      <c r="U29" s="66">
        <f t="shared" si="28"/>
        <v>14700</v>
      </c>
      <c r="V29" s="16"/>
      <c r="W29" s="66">
        <f t="shared" si="29"/>
        <v>14700</v>
      </c>
      <c r="X29" s="16"/>
      <c r="Y29" s="66">
        <f t="shared" si="30"/>
        <v>14700</v>
      </c>
      <c r="Z29" s="16"/>
      <c r="AA29" s="15">
        <f t="shared" si="31"/>
        <v>14700</v>
      </c>
      <c r="AB29" s="17"/>
    </row>
    <row r="30" spans="1:29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22"/>
        <v>867707.29999999993</v>
      </c>
      <c r="F30" s="16"/>
      <c r="G30" s="15">
        <f t="shared" si="23"/>
        <v>867707.29999999993</v>
      </c>
      <c r="H30" s="16"/>
      <c r="I30" s="15">
        <f t="shared" si="24"/>
        <v>867707.29999999993</v>
      </c>
      <c r="J30" s="16"/>
      <c r="K30" s="15">
        <f t="shared" si="25"/>
        <v>867707.29999999993</v>
      </c>
      <c r="L30" s="16"/>
      <c r="M30" s="15">
        <f t="shared" si="26"/>
        <v>867707.29999999993</v>
      </c>
      <c r="N30" s="16"/>
      <c r="O30" s="66">
        <f t="shared" si="27"/>
        <v>867707.29999999993</v>
      </c>
      <c r="P30" s="16"/>
      <c r="Q30" s="66">
        <f t="shared" si="20"/>
        <v>867707.29999999993</v>
      </c>
      <c r="R30" s="16"/>
      <c r="S30" s="66">
        <f t="shared" si="21"/>
        <v>867707.29999999993</v>
      </c>
      <c r="T30" s="16"/>
      <c r="U30" s="66">
        <f t="shared" si="28"/>
        <v>867707.29999999993</v>
      </c>
      <c r="V30" s="16">
        <v>53.200000000069849</v>
      </c>
      <c r="W30" s="66">
        <f t="shared" si="29"/>
        <v>867760.5</v>
      </c>
      <c r="X30" s="16"/>
      <c r="Y30" s="66">
        <f t="shared" si="30"/>
        <v>867760.5</v>
      </c>
      <c r="Z30" s="16"/>
      <c r="AA30" s="15">
        <f t="shared" si="31"/>
        <v>867760.5</v>
      </c>
      <c r="AB30" s="17">
        <f>V30</f>
        <v>53.200000000069849</v>
      </c>
      <c r="AC30" s="25"/>
    </row>
    <row r="31" spans="1:29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22"/>
        <v>6040</v>
      </c>
      <c r="F31" s="16"/>
      <c r="G31" s="15">
        <f t="shared" si="23"/>
        <v>6040</v>
      </c>
      <c r="H31" s="16"/>
      <c r="I31" s="15">
        <f t="shared" si="24"/>
        <v>6040</v>
      </c>
      <c r="J31" s="16"/>
      <c r="K31" s="15">
        <f t="shared" si="25"/>
        <v>6040</v>
      </c>
      <c r="L31" s="16"/>
      <c r="M31" s="15">
        <f t="shared" si="26"/>
        <v>6040</v>
      </c>
      <c r="N31" s="16"/>
      <c r="O31" s="66">
        <f t="shared" si="27"/>
        <v>6040</v>
      </c>
      <c r="P31" s="16"/>
      <c r="Q31" s="66">
        <f t="shared" si="20"/>
        <v>6040</v>
      </c>
      <c r="R31" s="16"/>
      <c r="S31" s="66">
        <f t="shared" si="21"/>
        <v>6040</v>
      </c>
      <c r="T31" s="16"/>
      <c r="U31" s="66">
        <f t="shared" si="28"/>
        <v>6040</v>
      </c>
      <c r="V31" s="16"/>
      <c r="W31" s="66">
        <f t="shared" si="29"/>
        <v>6040</v>
      </c>
      <c r="X31" s="16"/>
      <c r="Y31" s="66">
        <f t="shared" si="30"/>
        <v>6040</v>
      </c>
      <c r="Z31" s="16"/>
      <c r="AA31" s="15">
        <f t="shared" si="31"/>
        <v>6040</v>
      </c>
      <c r="AB31" s="17"/>
    </row>
    <row r="32" spans="1:29" s="12" customFormat="1" ht="18" customHeight="1" x14ac:dyDescent="0.2">
      <c r="A32" s="26" t="s">
        <v>62</v>
      </c>
      <c r="B32" s="27" t="s">
        <v>63</v>
      </c>
      <c r="C32" s="28">
        <f>C33+C39+C40+C41+C42</f>
        <v>41660548.100000001</v>
      </c>
      <c r="D32" s="28">
        <f t="shared" ref="D32:AA32" si="32">D33+D39+D40+D41+D42</f>
        <v>88716.5</v>
      </c>
      <c r="E32" s="28">
        <f t="shared" si="32"/>
        <v>41749264.600000001</v>
      </c>
      <c r="F32" s="28">
        <f t="shared" si="32"/>
        <v>-229183.09999999963</v>
      </c>
      <c r="G32" s="28">
        <f t="shared" si="32"/>
        <v>41520081.5</v>
      </c>
      <c r="H32" s="28">
        <f t="shared" si="32"/>
        <v>3196302.1999999997</v>
      </c>
      <c r="I32" s="28">
        <f t="shared" si="32"/>
        <v>44716383.700000003</v>
      </c>
      <c r="J32" s="28">
        <f t="shared" si="32"/>
        <v>185353.80000000037</v>
      </c>
      <c r="K32" s="28">
        <f t="shared" si="32"/>
        <v>44901737.5</v>
      </c>
      <c r="L32" s="28">
        <f t="shared" si="32"/>
        <v>2268317.7000000002</v>
      </c>
      <c r="M32" s="28">
        <f t="shared" si="32"/>
        <v>47170055.200000003</v>
      </c>
      <c r="N32" s="28"/>
      <c r="O32" s="28">
        <f t="shared" si="32"/>
        <v>47170055.200000003</v>
      </c>
      <c r="P32" s="28">
        <f t="shared" si="32"/>
        <v>2091800.6999999983</v>
      </c>
      <c r="Q32" s="28">
        <f t="shared" si="32"/>
        <v>49261855.899999999</v>
      </c>
      <c r="R32" s="28">
        <f t="shared" si="32"/>
        <v>2742747.6999999997</v>
      </c>
      <c r="S32" s="28">
        <f t="shared" si="32"/>
        <v>52004603.599999994</v>
      </c>
      <c r="T32" s="28"/>
      <c r="U32" s="28">
        <f t="shared" si="32"/>
        <v>52004603.599999994</v>
      </c>
      <c r="V32" s="28">
        <f t="shared" si="32"/>
        <v>2581080.7000000025</v>
      </c>
      <c r="W32" s="28">
        <f t="shared" si="32"/>
        <v>54585684.299999997</v>
      </c>
      <c r="X32" s="28">
        <f t="shared" si="32"/>
        <v>1477449.100000001</v>
      </c>
      <c r="Y32" s="28">
        <f t="shared" si="32"/>
        <v>56063133.399999991</v>
      </c>
      <c r="Z32" s="28">
        <f t="shared" si="32"/>
        <v>622198.99999999767</v>
      </c>
      <c r="AA32" s="28">
        <f t="shared" si="32"/>
        <v>56685332.400000006</v>
      </c>
      <c r="AB32" s="28">
        <f>AB33+AB39+AB40+AB41+AB42</f>
        <v>15024784.299999999</v>
      </c>
      <c r="AC32" s="11"/>
    </row>
    <row r="33" spans="1:33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AA33" si="33">E34+E35+E36+E37+E38</f>
        <v>41357917</v>
      </c>
      <c r="F33" s="16">
        <f t="shared" si="33"/>
        <v>-189003.59999999963</v>
      </c>
      <c r="G33" s="15">
        <f t="shared" si="33"/>
        <v>41168913.399999999</v>
      </c>
      <c r="H33" s="16">
        <f t="shared" si="33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V33" si="34">M34+M35+M36+M37+M38</f>
        <v>43644008.800000004</v>
      </c>
      <c r="N33" s="16"/>
      <c r="O33" s="15">
        <f t="shared" si="34"/>
        <v>43644008.800000004</v>
      </c>
      <c r="P33" s="16">
        <f t="shared" si="34"/>
        <v>2091800.6999999983</v>
      </c>
      <c r="Q33" s="66">
        <f t="shared" si="34"/>
        <v>45735809.5</v>
      </c>
      <c r="R33" s="16">
        <f t="shared" si="34"/>
        <v>2760855.5</v>
      </c>
      <c r="S33" s="66">
        <f t="shared" si="34"/>
        <v>48496665</v>
      </c>
      <c r="T33" s="16"/>
      <c r="U33" s="66">
        <f t="shared" si="34"/>
        <v>48496665</v>
      </c>
      <c r="V33" s="16">
        <f t="shared" si="34"/>
        <v>2596928.3000000026</v>
      </c>
      <c r="W33" s="66">
        <f>W34+W35+W36+W37+W38</f>
        <v>51093593.300000004</v>
      </c>
      <c r="X33" s="16">
        <f>X34+X35+X36+X37</f>
        <v>1477448.0000000009</v>
      </c>
      <c r="Y33" s="66">
        <f t="shared" ref="Y33:Z33" si="35">Y34+Y35+Y36+Y37</f>
        <v>52571041.299999997</v>
      </c>
      <c r="Z33" s="16">
        <f t="shared" si="35"/>
        <v>482071.39999999758</v>
      </c>
      <c r="AA33" s="15">
        <f t="shared" si="33"/>
        <v>53053112.700000003</v>
      </c>
      <c r="AB33" s="17">
        <f>AB34+AB35+AB36+AB37+AB38</f>
        <v>11783912.199999999</v>
      </c>
      <c r="AC33" s="25"/>
    </row>
    <row r="34" spans="1:33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66">
        <f>M34+N34</f>
        <v>11848267.800000001</v>
      </c>
      <c r="P34" s="16"/>
      <c r="Q34" s="66">
        <f>O34+P34</f>
        <v>11848267.800000001</v>
      </c>
      <c r="R34" s="16">
        <v>1000000</v>
      </c>
      <c r="S34" s="66">
        <f>Q34+R34</f>
        <v>12848267.800000001</v>
      </c>
      <c r="T34" s="16"/>
      <c r="U34" s="66">
        <f>S34+T34</f>
        <v>12848267.800000001</v>
      </c>
      <c r="V34" s="16">
        <v>1100000</v>
      </c>
      <c r="W34" s="66">
        <f>U34+V34</f>
        <v>13948267.800000001</v>
      </c>
      <c r="X34" s="16"/>
      <c r="Y34" s="66">
        <f>W34+X34</f>
        <v>13948267.800000001</v>
      </c>
      <c r="Z34" s="16">
        <v>13000</v>
      </c>
      <c r="AA34" s="15">
        <f>Y34+Z34</f>
        <v>13961267.800000001</v>
      </c>
      <c r="AB34" s="17">
        <f>R34+V34+Z34</f>
        <v>2113000</v>
      </c>
      <c r="AC34" s="29"/>
      <c r="AD34" s="30"/>
      <c r="AE34" s="12"/>
      <c r="AF34" s="30"/>
    </row>
    <row r="35" spans="1:33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36">C35+D35</f>
        <v>17579490.699999999</v>
      </c>
      <c r="F35" s="16">
        <v>-195383</v>
      </c>
      <c r="G35" s="15">
        <f t="shared" ref="G35:G39" si="37">E35+F35</f>
        <v>17384107.699999999</v>
      </c>
      <c r="H35" s="16"/>
      <c r="I35" s="15">
        <f t="shared" ref="I35:I39" si="38">G35+H35</f>
        <v>17384107.699999999</v>
      </c>
      <c r="J35" s="16">
        <v>60000</v>
      </c>
      <c r="K35" s="15">
        <f t="shared" ref="K35:K41" si="39">I35+J35</f>
        <v>17444107.699999999</v>
      </c>
      <c r="L35" s="16">
        <v>791862.60000000149</v>
      </c>
      <c r="M35" s="15">
        <f t="shared" ref="M35:M42" si="40">K35+L35</f>
        <v>18235970.300000001</v>
      </c>
      <c r="N35" s="16"/>
      <c r="O35" s="66">
        <f t="shared" ref="O35:O42" si="41">M35+N35</f>
        <v>18235970.300000001</v>
      </c>
      <c r="P35" s="16">
        <v>1651011.0999999978</v>
      </c>
      <c r="Q35" s="66">
        <f t="shared" ref="Q35:Q42" si="42">O35+P35</f>
        <v>19886981.399999999</v>
      </c>
      <c r="R35" s="16">
        <v>760855.5</v>
      </c>
      <c r="S35" s="66">
        <f t="shared" ref="S35:S42" si="43">Q35+R35</f>
        <v>20647836.899999999</v>
      </c>
      <c r="T35" s="16"/>
      <c r="U35" s="66">
        <f t="shared" ref="U35:U42" si="44">S35+T35</f>
        <v>20647836.899999999</v>
      </c>
      <c r="V35" s="16">
        <v>622862.70000000298</v>
      </c>
      <c r="W35" s="66">
        <f t="shared" ref="W35:W42" si="45">U35+V35</f>
        <v>21270699.600000001</v>
      </c>
      <c r="X35" s="16">
        <v>1043130.6999999993</v>
      </c>
      <c r="Y35" s="66">
        <f t="shared" ref="Y35:Y42" si="46">W35+X35</f>
        <v>22313830.300000001</v>
      </c>
      <c r="Z35" s="16">
        <v>361618.39999999851</v>
      </c>
      <c r="AA35" s="15">
        <f t="shared" ref="AA35:AA42" si="47">Y35+Z35</f>
        <v>22675448.699999999</v>
      </c>
      <c r="AB35" s="17">
        <f>D35+F35+J35+L35+P35+R35+V35+X35+Z35</f>
        <v>5184674.5</v>
      </c>
      <c r="AC35" s="29"/>
      <c r="AD35" s="30"/>
      <c r="AF35" s="30"/>
    </row>
    <row r="36" spans="1:33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36"/>
        <v>7447190.5999999996</v>
      </c>
      <c r="F36" s="16">
        <v>6379.4000000003725</v>
      </c>
      <c r="G36" s="15">
        <f t="shared" si="37"/>
        <v>7453570</v>
      </c>
      <c r="H36" s="16"/>
      <c r="I36" s="15">
        <f t="shared" si="38"/>
        <v>7453570</v>
      </c>
      <c r="J36" s="16"/>
      <c r="K36" s="15">
        <f t="shared" si="39"/>
        <v>7453570</v>
      </c>
      <c r="L36" s="16">
        <v>20.099999999627471</v>
      </c>
      <c r="M36" s="15">
        <f t="shared" si="40"/>
        <v>7453590.0999999996</v>
      </c>
      <c r="N36" s="16"/>
      <c r="O36" s="66">
        <f t="shared" si="41"/>
        <v>7453590.0999999996</v>
      </c>
      <c r="P36" s="16"/>
      <c r="Q36" s="66">
        <f t="shared" si="42"/>
        <v>7453590.0999999996</v>
      </c>
      <c r="R36" s="16"/>
      <c r="S36" s="66">
        <f t="shared" si="43"/>
        <v>7453590.0999999996</v>
      </c>
      <c r="T36" s="16"/>
      <c r="U36" s="66">
        <f t="shared" si="44"/>
        <v>7453590.0999999996</v>
      </c>
      <c r="V36" s="16">
        <v>-567947.79999999981</v>
      </c>
      <c r="W36" s="66">
        <f t="shared" si="45"/>
        <v>6885642.2999999998</v>
      </c>
      <c r="X36" s="16">
        <v>2921.6000000005588</v>
      </c>
      <c r="Y36" s="66">
        <f t="shared" si="46"/>
        <v>6888563.9000000004</v>
      </c>
      <c r="Z36" s="16">
        <v>-665358.70000000019</v>
      </c>
      <c r="AA36" s="15">
        <f t="shared" si="47"/>
        <v>6223205.2000000002</v>
      </c>
      <c r="AB36" s="17">
        <f>F36+L36+V36+X36+Z36</f>
        <v>-1223985.3999999994</v>
      </c>
      <c r="AC36" s="29"/>
      <c r="AD36" s="30"/>
      <c r="AF36" s="30"/>
    </row>
    <row r="37" spans="1:33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36"/>
        <v>4482967.9000000004</v>
      </c>
      <c r="F37" s="16"/>
      <c r="G37" s="15">
        <f t="shared" si="37"/>
        <v>4482967.9000000004</v>
      </c>
      <c r="H37" s="16">
        <v>40157.599999999627</v>
      </c>
      <c r="I37" s="15">
        <f t="shared" si="38"/>
        <v>4523125.5</v>
      </c>
      <c r="J37" s="16">
        <v>118774.40000000037</v>
      </c>
      <c r="K37" s="15">
        <f t="shared" si="39"/>
        <v>4641899.9000000004</v>
      </c>
      <c r="L37" s="16">
        <v>1464280.6999999993</v>
      </c>
      <c r="M37" s="15">
        <f t="shared" si="40"/>
        <v>6106180.5999999996</v>
      </c>
      <c r="N37" s="16"/>
      <c r="O37" s="66">
        <f t="shared" si="41"/>
        <v>6106180.5999999996</v>
      </c>
      <c r="P37" s="16">
        <v>440789.60000000056</v>
      </c>
      <c r="Q37" s="66">
        <f t="shared" si="42"/>
        <v>6546970.2000000002</v>
      </c>
      <c r="R37" s="16">
        <v>1000000</v>
      </c>
      <c r="S37" s="66">
        <f t="shared" si="43"/>
        <v>7546970.2000000002</v>
      </c>
      <c r="T37" s="16"/>
      <c r="U37" s="66">
        <f t="shared" si="44"/>
        <v>7546970.2000000002</v>
      </c>
      <c r="V37" s="16">
        <v>1442013.3999999994</v>
      </c>
      <c r="W37" s="66">
        <f t="shared" si="45"/>
        <v>8988983.5999999996</v>
      </c>
      <c r="X37" s="16">
        <v>431395.70000000112</v>
      </c>
      <c r="Y37" s="66">
        <f t="shared" si="46"/>
        <v>9420379.3000000007</v>
      </c>
      <c r="Z37" s="16">
        <v>772811.69999999925</v>
      </c>
      <c r="AA37" s="15">
        <f t="shared" si="47"/>
        <v>10193191</v>
      </c>
      <c r="AB37" s="17">
        <f>H37+J37+L37+P37+R37+V37+X37+Z37</f>
        <v>5710223.0999999996</v>
      </c>
      <c r="AC37" s="29"/>
      <c r="AD37" s="30"/>
      <c r="AF37" s="30"/>
    </row>
    <row r="38" spans="1:33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66"/>
      <c r="P38" s="16"/>
      <c r="Q38" s="66"/>
      <c r="R38" s="16"/>
      <c r="S38" s="66"/>
      <c r="T38" s="16"/>
      <c r="U38" s="66"/>
      <c r="V38" s="16"/>
      <c r="W38" s="66"/>
      <c r="X38" s="16"/>
      <c r="Y38" s="66"/>
      <c r="Z38" s="16"/>
      <c r="AA38" s="15"/>
      <c r="AB38" s="17"/>
    </row>
    <row r="39" spans="1:33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36"/>
        <v>391347.6</v>
      </c>
      <c r="F39" s="16">
        <v>-40179.5</v>
      </c>
      <c r="G39" s="15">
        <f t="shared" si="37"/>
        <v>351168.1</v>
      </c>
      <c r="H39" s="16">
        <v>3156144.6</v>
      </c>
      <c r="I39" s="15">
        <f t="shared" si="38"/>
        <v>3507312.7</v>
      </c>
      <c r="J39" s="16"/>
      <c r="K39" s="15">
        <f t="shared" si="39"/>
        <v>3507312.7</v>
      </c>
      <c r="L39" s="16"/>
      <c r="M39" s="15">
        <f t="shared" si="40"/>
        <v>3507312.7</v>
      </c>
      <c r="N39" s="16"/>
      <c r="O39" s="66">
        <f t="shared" si="41"/>
        <v>3507312.7</v>
      </c>
      <c r="P39" s="16"/>
      <c r="Q39" s="66">
        <f t="shared" si="42"/>
        <v>3507312.7</v>
      </c>
      <c r="R39" s="16">
        <v>-18107.800000000279</v>
      </c>
      <c r="S39" s="66">
        <f t="shared" si="43"/>
        <v>3489204.9</v>
      </c>
      <c r="T39" s="16"/>
      <c r="U39" s="66">
        <f t="shared" si="44"/>
        <v>3489204.9</v>
      </c>
      <c r="V39" s="16"/>
      <c r="W39" s="66">
        <f t="shared" si="45"/>
        <v>3489204.9</v>
      </c>
      <c r="X39" s="16"/>
      <c r="Y39" s="66">
        <f t="shared" si="46"/>
        <v>3489204.9</v>
      </c>
      <c r="Z39" s="16"/>
      <c r="AA39" s="15">
        <f t="shared" si="47"/>
        <v>3489204.9</v>
      </c>
      <c r="AB39" s="17">
        <f>F39+H39+R39</f>
        <v>3097857.3</v>
      </c>
      <c r="AE39" s="30"/>
    </row>
    <row r="40" spans="1:33" ht="27.75" customHeight="1" x14ac:dyDescent="0.2">
      <c r="A40" s="31" t="s">
        <v>256</v>
      </c>
      <c r="B40" s="32" t="s">
        <v>257</v>
      </c>
      <c r="C40" s="33"/>
      <c r="D40" s="34"/>
      <c r="E40" s="15"/>
      <c r="F40" s="34"/>
      <c r="G40" s="15"/>
      <c r="H40" s="34"/>
      <c r="I40" s="15"/>
      <c r="J40" s="34"/>
      <c r="K40" s="15"/>
      <c r="L40" s="34"/>
      <c r="M40" s="15"/>
      <c r="N40" s="34"/>
      <c r="O40" s="66"/>
      <c r="P40" s="34"/>
      <c r="Q40" s="66"/>
      <c r="R40" s="34"/>
      <c r="S40" s="66"/>
      <c r="T40" s="34"/>
      <c r="U40" s="66"/>
      <c r="V40" s="34"/>
      <c r="W40" s="66"/>
      <c r="X40" s="34"/>
      <c r="Y40" s="66"/>
      <c r="Z40" s="34">
        <v>14982</v>
      </c>
      <c r="AA40" s="15">
        <f>Y40+Z40</f>
        <v>14982</v>
      </c>
      <c r="AB40" s="17">
        <f>Z40</f>
        <v>14982</v>
      </c>
      <c r="AE40" s="30"/>
    </row>
    <row r="41" spans="1:33" ht="66.75" customHeight="1" x14ac:dyDescent="0.25">
      <c r="A41" s="31" t="s">
        <v>78</v>
      </c>
      <c r="B41" s="32" t="s">
        <v>79</v>
      </c>
      <c r="C41" s="33"/>
      <c r="D41" s="34"/>
      <c r="E41" s="15"/>
      <c r="F41" s="34"/>
      <c r="G41" s="15"/>
      <c r="H41" s="34"/>
      <c r="I41" s="15"/>
      <c r="J41" s="34">
        <v>6579.4</v>
      </c>
      <c r="K41" s="15">
        <f t="shared" si="39"/>
        <v>6579.4</v>
      </c>
      <c r="L41" s="34">
        <v>15148.4</v>
      </c>
      <c r="M41" s="15">
        <f t="shared" si="40"/>
        <v>21727.8</v>
      </c>
      <c r="N41" s="34"/>
      <c r="O41" s="66">
        <f t="shared" si="41"/>
        <v>21727.8</v>
      </c>
      <c r="P41" s="34"/>
      <c r="Q41" s="66">
        <f t="shared" si="42"/>
        <v>21727.8</v>
      </c>
      <c r="R41" s="34"/>
      <c r="S41" s="66">
        <f t="shared" si="43"/>
        <v>21727.8</v>
      </c>
      <c r="T41" s="34"/>
      <c r="U41" s="66">
        <f t="shared" si="44"/>
        <v>21727.8</v>
      </c>
      <c r="V41" s="34"/>
      <c r="W41" s="66">
        <f t="shared" si="45"/>
        <v>21727.8</v>
      </c>
      <c r="X41" s="34">
        <v>1.1000000000000001</v>
      </c>
      <c r="Y41" s="66">
        <f t="shared" si="46"/>
        <v>21728.899999999998</v>
      </c>
      <c r="Z41" s="34">
        <v>130919.30000000002</v>
      </c>
      <c r="AA41" s="15">
        <f t="shared" si="47"/>
        <v>152648.20000000001</v>
      </c>
      <c r="AB41" s="17">
        <f>J41+L41+X41+Z41</f>
        <v>152648.20000000001</v>
      </c>
      <c r="AC41" s="35"/>
    </row>
    <row r="42" spans="1:33" ht="55.5" customHeight="1" x14ac:dyDescent="0.25">
      <c r="A42" s="31" t="s">
        <v>80</v>
      </c>
      <c r="B42" s="32" t="s">
        <v>81</v>
      </c>
      <c r="C42" s="33"/>
      <c r="D42" s="34"/>
      <c r="E42" s="15"/>
      <c r="F42" s="34"/>
      <c r="G42" s="15"/>
      <c r="H42" s="34"/>
      <c r="I42" s="15"/>
      <c r="J42" s="34"/>
      <c r="K42" s="15"/>
      <c r="L42" s="34">
        <v>-2994.1</v>
      </c>
      <c r="M42" s="15">
        <f t="shared" si="40"/>
        <v>-2994.1</v>
      </c>
      <c r="N42" s="34"/>
      <c r="O42" s="66">
        <f t="shared" si="41"/>
        <v>-2994.1</v>
      </c>
      <c r="P42" s="34"/>
      <c r="Q42" s="66">
        <f t="shared" si="42"/>
        <v>-2994.1</v>
      </c>
      <c r="R42" s="34"/>
      <c r="S42" s="66">
        <f t="shared" si="43"/>
        <v>-2994.1</v>
      </c>
      <c r="T42" s="34"/>
      <c r="U42" s="66">
        <f t="shared" si="44"/>
        <v>-2994.1</v>
      </c>
      <c r="V42" s="34">
        <v>-15847.6</v>
      </c>
      <c r="W42" s="66">
        <f t="shared" si="45"/>
        <v>-18841.7</v>
      </c>
      <c r="X42" s="34"/>
      <c r="Y42" s="66">
        <f t="shared" si="46"/>
        <v>-18841.7</v>
      </c>
      <c r="Z42" s="34">
        <v>-5773.7000000000007</v>
      </c>
      <c r="AA42" s="15">
        <f t="shared" si="47"/>
        <v>-24615.4</v>
      </c>
      <c r="AB42" s="17">
        <f>L42+V42+Z42</f>
        <v>-24615.4</v>
      </c>
      <c r="AC42" s="35"/>
      <c r="AD42" s="30"/>
    </row>
    <row r="43" spans="1:33" s="12" customFormat="1" ht="19.5" customHeight="1" thickBot="1" x14ac:dyDescent="0.25">
      <c r="A43" s="75" t="s">
        <v>82</v>
      </c>
      <c r="B43" s="76"/>
      <c r="C43" s="36">
        <f>C7+C32</f>
        <v>110688929.09999999</v>
      </c>
      <c r="D43" s="36">
        <f t="shared" ref="D43:AB43" si="48">D7+D32</f>
        <v>88716.5</v>
      </c>
      <c r="E43" s="36">
        <f t="shared" si="48"/>
        <v>110777645.59999999</v>
      </c>
      <c r="F43" s="36">
        <f t="shared" si="48"/>
        <v>-229183.09999999963</v>
      </c>
      <c r="G43" s="36">
        <f t="shared" si="48"/>
        <v>110548462.49999999</v>
      </c>
      <c r="H43" s="36">
        <f t="shared" si="48"/>
        <v>3196302.1999999997</v>
      </c>
      <c r="I43" s="36">
        <f t="shared" si="48"/>
        <v>113744764.69999999</v>
      </c>
      <c r="J43" s="36">
        <f t="shared" si="48"/>
        <v>185353.80000000037</v>
      </c>
      <c r="K43" s="36">
        <f t="shared" si="48"/>
        <v>113930118.49999999</v>
      </c>
      <c r="L43" s="36">
        <f t="shared" si="48"/>
        <v>2278092.6</v>
      </c>
      <c r="M43" s="36">
        <f t="shared" si="48"/>
        <v>116208211.09999999</v>
      </c>
      <c r="N43" s="36">
        <f t="shared" si="48"/>
        <v>2182361.4000000004</v>
      </c>
      <c r="O43" s="36">
        <f t="shared" si="48"/>
        <v>118390572.49999999</v>
      </c>
      <c r="P43" s="36">
        <f t="shared" si="48"/>
        <v>2091800.6999999983</v>
      </c>
      <c r="Q43" s="36">
        <f t="shared" si="48"/>
        <v>120482373.19999999</v>
      </c>
      <c r="R43" s="36">
        <f t="shared" si="48"/>
        <v>3187347.6999999997</v>
      </c>
      <c r="S43" s="36">
        <f t="shared" si="48"/>
        <v>123669720.89999998</v>
      </c>
      <c r="T43" s="36">
        <f t="shared" si="48"/>
        <v>281700</v>
      </c>
      <c r="U43" s="36">
        <f t="shared" si="48"/>
        <v>123951420.89999998</v>
      </c>
      <c r="V43" s="36">
        <f t="shared" si="48"/>
        <v>3091905.2000000034</v>
      </c>
      <c r="W43" s="36">
        <f t="shared" si="48"/>
        <v>127043326.09999998</v>
      </c>
      <c r="X43" s="36">
        <f t="shared" si="48"/>
        <v>1988801.9000000018</v>
      </c>
      <c r="Y43" s="36">
        <f t="shared" si="48"/>
        <v>56063133.399999991</v>
      </c>
      <c r="Z43" s="36">
        <f t="shared" si="48"/>
        <v>622198.99999999767</v>
      </c>
      <c r="AA43" s="36">
        <f t="shared" si="48"/>
        <v>131909102.69999999</v>
      </c>
      <c r="AB43" s="36">
        <f t="shared" si="48"/>
        <v>21220173.600000001</v>
      </c>
    </row>
    <row r="45" spans="1:33" x14ac:dyDescent="0.2">
      <c r="AA45" s="30"/>
      <c r="AC45" s="30"/>
      <c r="AG45" s="30"/>
    </row>
    <row r="46" spans="1:33" x14ac:dyDescent="0.2">
      <c r="C46" s="38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9"/>
      <c r="AB46" s="30"/>
    </row>
    <row r="47" spans="1:33" x14ac:dyDescent="0.2">
      <c r="AA47" s="30"/>
    </row>
    <row r="48" spans="1:33" x14ac:dyDescent="0.2">
      <c r="AA48" s="40"/>
      <c r="AB48" s="30"/>
    </row>
    <row r="49" spans="3:28" x14ac:dyDescent="0.2"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30"/>
    </row>
    <row r="50" spans="3:28" x14ac:dyDescent="0.2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0"/>
      <c r="AB50" s="30"/>
    </row>
    <row r="51" spans="3:28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B51" s="30"/>
    </row>
    <row r="52" spans="3:28" x14ac:dyDescent="0.2"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B52" s="30"/>
    </row>
    <row r="54" spans="3:28" ht="15.75" x14ac:dyDescent="0.25">
      <c r="AA54" s="35"/>
    </row>
  </sheetData>
  <mergeCells count="19">
    <mergeCell ref="V4:W4"/>
    <mergeCell ref="P4:Q4"/>
    <mergeCell ref="T4:U4"/>
    <mergeCell ref="R4:S4"/>
    <mergeCell ref="A43:B43"/>
    <mergeCell ref="D3:Z3"/>
    <mergeCell ref="X4:Y4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1811023622047245" bottom="0.11811023622047245" header="0" footer="0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7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C3" sqref="AC3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26" width="19.1640625" style="47" customWidth="1"/>
    <col min="27" max="27" width="23.5" style="1" customWidth="1"/>
    <col min="28" max="28" width="15.5" style="1" customWidth="1"/>
    <col min="29" max="29" width="29" style="46" customWidth="1"/>
    <col min="30" max="30" width="23.6640625" style="1" customWidth="1"/>
    <col min="31" max="16384" width="9.33203125" style="1"/>
  </cols>
  <sheetData>
    <row r="1" spans="1:30" ht="23.25" customHeight="1" x14ac:dyDescent="0.2">
      <c r="A1" s="97" t="s">
        <v>83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30" ht="15.75" customHeight="1" thickBot="1" x14ac:dyDescent="0.25">
      <c r="B2" s="2"/>
      <c r="C2" s="2"/>
      <c r="AB2" s="3" t="s">
        <v>1</v>
      </c>
    </row>
    <row r="3" spans="1:30" ht="73.5" customHeight="1" thickBot="1" x14ac:dyDescent="0.25">
      <c r="A3" s="86" t="s">
        <v>84</v>
      </c>
      <c r="B3" s="83" t="s">
        <v>3</v>
      </c>
      <c r="C3" s="83" t="s">
        <v>4</v>
      </c>
      <c r="D3" s="94" t="s">
        <v>5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6"/>
      <c r="AA3" s="89" t="s">
        <v>6</v>
      </c>
      <c r="AB3" s="83" t="s">
        <v>7</v>
      </c>
    </row>
    <row r="4" spans="1:30" ht="26.25" customHeight="1" thickBot="1" x14ac:dyDescent="0.25">
      <c r="A4" s="87"/>
      <c r="B4" s="84"/>
      <c r="C4" s="84"/>
      <c r="D4" s="73" t="s">
        <v>8</v>
      </c>
      <c r="E4" s="74"/>
      <c r="F4" s="73" t="s">
        <v>9</v>
      </c>
      <c r="G4" s="74"/>
      <c r="H4" s="73" t="s">
        <v>242</v>
      </c>
      <c r="I4" s="74"/>
      <c r="J4" s="73" t="s">
        <v>243</v>
      </c>
      <c r="K4" s="74"/>
      <c r="L4" s="73" t="s">
        <v>246</v>
      </c>
      <c r="M4" s="74"/>
      <c r="N4" s="73" t="s">
        <v>247</v>
      </c>
      <c r="O4" s="74"/>
      <c r="P4" s="73" t="s">
        <v>248</v>
      </c>
      <c r="Q4" s="74"/>
      <c r="R4" s="73" t="s">
        <v>251</v>
      </c>
      <c r="S4" s="74"/>
      <c r="T4" s="73" t="s">
        <v>252</v>
      </c>
      <c r="U4" s="74"/>
      <c r="V4" s="73" t="s">
        <v>253</v>
      </c>
      <c r="W4" s="74"/>
      <c r="X4" s="80" t="s">
        <v>254</v>
      </c>
      <c r="Y4" s="81"/>
      <c r="Z4" s="69" t="s">
        <v>255</v>
      </c>
      <c r="AA4" s="90"/>
      <c r="AB4" s="84"/>
    </row>
    <row r="5" spans="1:30" ht="27" customHeight="1" thickBot="1" x14ac:dyDescent="0.25">
      <c r="A5" s="85"/>
      <c r="B5" s="85"/>
      <c r="C5" s="98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5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6" t="s">
        <v>11</v>
      </c>
      <c r="X5" s="6" t="s">
        <v>10</v>
      </c>
      <c r="Y5" s="6" t="s">
        <v>11</v>
      </c>
      <c r="Z5" s="6" t="s">
        <v>10</v>
      </c>
      <c r="AA5" s="91"/>
      <c r="AB5" s="98"/>
    </row>
    <row r="6" spans="1:30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  <c r="AA6" s="7">
        <v>27</v>
      </c>
      <c r="AB6" s="7">
        <v>28</v>
      </c>
    </row>
    <row r="7" spans="1:30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AB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-187516.79999999981</v>
      </c>
      <c r="Q7" s="10">
        <f t="shared" si="0"/>
        <v>5426559.2000000002</v>
      </c>
      <c r="R7" s="10">
        <f t="shared" si="0"/>
        <v>125669.19999999972</v>
      </c>
      <c r="S7" s="10">
        <f t="shared" si="0"/>
        <v>5552228.4000000004</v>
      </c>
      <c r="T7" s="10"/>
      <c r="U7" s="10">
        <f t="shared" si="0"/>
        <v>5552228.4000000004</v>
      </c>
      <c r="V7" s="10">
        <f t="shared" si="0"/>
        <v>-338161.79999999993</v>
      </c>
      <c r="W7" s="10">
        <f t="shared" si="0"/>
        <v>5214066.5999999996</v>
      </c>
      <c r="X7" s="10">
        <f t="shared" si="0"/>
        <v>33380.200000000172</v>
      </c>
      <c r="Y7" s="10">
        <f t="shared" si="0"/>
        <v>5247446.8000000007</v>
      </c>
      <c r="Z7" s="10">
        <f t="shared" si="0"/>
        <v>64440.700000000012</v>
      </c>
      <c r="AA7" s="10">
        <f t="shared" si="0"/>
        <v>5311887.5</v>
      </c>
      <c r="AB7" s="10">
        <f t="shared" si="0"/>
        <v>336491.30000000005</v>
      </c>
      <c r="AC7" s="49"/>
      <c r="AD7" s="11"/>
    </row>
    <row r="8" spans="1:30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68">
        <f>M8+N8</f>
        <v>145565.4</v>
      </c>
      <c r="P8" s="52"/>
      <c r="Q8" s="68">
        <f>O8+P8</f>
        <v>145565.4</v>
      </c>
      <c r="R8" s="52">
        <v>236.5</v>
      </c>
      <c r="S8" s="68">
        <f>Q8+R8</f>
        <v>145801.9</v>
      </c>
      <c r="T8" s="52"/>
      <c r="U8" s="68">
        <f>S8+T8</f>
        <v>145801.9</v>
      </c>
      <c r="V8" s="52"/>
      <c r="W8" s="68">
        <f>U8+V8</f>
        <v>145801.9</v>
      </c>
      <c r="X8" s="52">
        <v>26304</v>
      </c>
      <c r="Y8" s="68">
        <f>W8+X8</f>
        <v>172105.9</v>
      </c>
      <c r="Z8" s="52"/>
      <c r="AA8" s="53">
        <f>Y8+Z8</f>
        <v>172105.9</v>
      </c>
      <c r="AB8" s="17">
        <f>J8+R8+X8</f>
        <v>167038.39999999999</v>
      </c>
      <c r="AC8" s="54"/>
      <c r="AD8" s="11"/>
    </row>
    <row r="9" spans="1:30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1" si="5">K9+L9</f>
        <v>214961.2</v>
      </c>
      <c r="N9" s="52"/>
      <c r="O9" s="68">
        <f t="shared" ref="O9:O71" si="6">M9+N9</f>
        <v>214961.2</v>
      </c>
      <c r="P9" s="52"/>
      <c r="Q9" s="68">
        <f t="shared" ref="Q9:Q71" si="7">O9+P9</f>
        <v>214961.2</v>
      </c>
      <c r="R9" s="52"/>
      <c r="S9" s="68">
        <f t="shared" ref="S9:S71" si="8">Q9+R9</f>
        <v>214961.2</v>
      </c>
      <c r="T9" s="52"/>
      <c r="U9" s="68">
        <f t="shared" ref="U9:U71" si="9">S9+T9</f>
        <v>214961.2</v>
      </c>
      <c r="V9" s="52"/>
      <c r="W9" s="68">
        <f t="shared" ref="W9:W71" si="10">U9+V9</f>
        <v>214961.2</v>
      </c>
      <c r="X9" s="52">
        <v>15413</v>
      </c>
      <c r="Y9" s="68">
        <f t="shared" ref="Y9:Y71" si="11">W9+X9</f>
        <v>230374.2</v>
      </c>
      <c r="Z9" s="52"/>
      <c r="AA9" s="53">
        <f t="shared" ref="AA9:AA71" si="12">Y9+Z9</f>
        <v>230374.2</v>
      </c>
      <c r="AB9" s="17">
        <f>X9</f>
        <v>15413</v>
      </c>
      <c r="AC9" s="55"/>
      <c r="AD9" s="11"/>
    </row>
    <row r="10" spans="1:30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68">
        <f t="shared" si="6"/>
        <v>94180.4</v>
      </c>
      <c r="P10" s="52"/>
      <c r="Q10" s="68">
        <f t="shared" si="7"/>
        <v>94180.4</v>
      </c>
      <c r="R10" s="52">
        <v>-496.59999999999127</v>
      </c>
      <c r="S10" s="68">
        <f t="shared" si="8"/>
        <v>93683.8</v>
      </c>
      <c r="T10" s="52"/>
      <c r="U10" s="68">
        <f t="shared" si="9"/>
        <v>93683.8</v>
      </c>
      <c r="V10" s="52"/>
      <c r="W10" s="68">
        <f t="shared" si="10"/>
        <v>93683.8</v>
      </c>
      <c r="X10" s="52">
        <v>6790.0999999999913</v>
      </c>
      <c r="Y10" s="68">
        <f t="shared" si="11"/>
        <v>100473.9</v>
      </c>
      <c r="Z10" s="52"/>
      <c r="AA10" s="53">
        <f t="shared" si="12"/>
        <v>100473.9</v>
      </c>
      <c r="AB10" s="17">
        <f>J10+R10+X10</f>
        <v>-172162.40000000002</v>
      </c>
      <c r="AC10" s="54"/>
      <c r="AD10" s="11"/>
    </row>
    <row r="11" spans="1:30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68">
        <f t="shared" si="6"/>
        <v>389608.4</v>
      </c>
      <c r="P11" s="52">
        <v>30000</v>
      </c>
      <c r="Q11" s="68">
        <f t="shared" si="7"/>
        <v>419608.4</v>
      </c>
      <c r="R11" s="52"/>
      <c r="S11" s="68">
        <f t="shared" si="8"/>
        <v>419608.4</v>
      </c>
      <c r="T11" s="52"/>
      <c r="U11" s="68">
        <f t="shared" si="9"/>
        <v>419608.4</v>
      </c>
      <c r="V11" s="52">
        <v>19940</v>
      </c>
      <c r="W11" s="68">
        <f t="shared" si="10"/>
        <v>439548.4</v>
      </c>
      <c r="X11" s="52">
        <v>20584.599999999977</v>
      </c>
      <c r="Y11" s="68">
        <f t="shared" si="11"/>
        <v>460133</v>
      </c>
      <c r="Z11" s="52">
        <v>8686.4000000000233</v>
      </c>
      <c r="AA11" s="53">
        <f t="shared" si="12"/>
        <v>468819.4</v>
      </c>
      <c r="AB11" s="17">
        <f>J11+L11+P11+V11+X11+Z11</f>
        <v>79413.200000000012</v>
      </c>
      <c r="AC11" s="35"/>
      <c r="AD11" s="11"/>
    </row>
    <row r="12" spans="1:30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68">
        <f t="shared" si="6"/>
        <v>224834.1</v>
      </c>
      <c r="P12" s="52"/>
      <c r="Q12" s="68">
        <f t="shared" si="7"/>
        <v>224834.1</v>
      </c>
      <c r="R12" s="52"/>
      <c r="S12" s="68">
        <f t="shared" si="8"/>
        <v>224834.1</v>
      </c>
      <c r="T12" s="52"/>
      <c r="U12" s="68">
        <f t="shared" si="9"/>
        <v>224834.1</v>
      </c>
      <c r="V12" s="52"/>
      <c r="W12" s="68">
        <f t="shared" si="10"/>
        <v>224834.1</v>
      </c>
      <c r="X12" s="52">
        <v>19351</v>
      </c>
      <c r="Y12" s="68">
        <f t="shared" si="11"/>
        <v>244185.1</v>
      </c>
      <c r="Z12" s="52">
        <v>3444.7999999999884</v>
      </c>
      <c r="AA12" s="53">
        <f t="shared" si="12"/>
        <v>247629.9</v>
      </c>
      <c r="AB12" s="17">
        <f>J12+X12+Z12</f>
        <v>28659.600000000006</v>
      </c>
      <c r="AC12" s="54"/>
      <c r="AD12" s="11"/>
    </row>
    <row r="13" spans="1:30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68">
        <f t="shared" si="6"/>
        <v>146431.9</v>
      </c>
      <c r="P13" s="52"/>
      <c r="Q13" s="68">
        <f t="shared" si="7"/>
        <v>146431.9</v>
      </c>
      <c r="R13" s="52"/>
      <c r="S13" s="68">
        <f t="shared" si="8"/>
        <v>146431.9</v>
      </c>
      <c r="T13" s="52"/>
      <c r="U13" s="68">
        <f t="shared" si="9"/>
        <v>146431.9</v>
      </c>
      <c r="V13" s="52"/>
      <c r="W13" s="68">
        <f t="shared" si="10"/>
        <v>146431.9</v>
      </c>
      <c r="X13" s="52">
        <v>11402.800000000017</v>
      </c>
      <c r="Y13" s="68">
        <f t="shared" si="11"/>
        <v>157834.70000000001</v>
      </c>
      <c r="Z13" s="52"/>
      <c r="AA13" s="53">
        <f t="shared" si="12"/>
        <v>157834.70000000001</v>
      </c>
      <c r="AB13" s="17">
        <f>J13+X13</f>
        <v>55151.900000000009</v>
      </c>
      <c r="AC13" s="54"/>
      <c r="AD13" s="11"/>
    </row>
    <row r="14" spans="1:30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68">
        <f t="shared" si="6"/>
        <v>538362.19999999995</v>
      </c>
      <c r="P14" s="52">
        <v>-140</v>
      </c>
      <c r="Q14" s="68">
        <f t="shared" si="7"/>
        <v>538222.19999999995</v>
      </c>
      <c r="R14" s="52">
        <v>233717.70000000007</v>
      </c>
      <c r="S14" s="68">
        <f t="shared" si="8"/>
        <v>771939.9</v>
      </c>
      <c r="T14" s="52"/>
      <c r="U14" s="68">
        <f t="shared" si="9"/>
        <v>771939.9</v>
      </c>
      <c r="V14" s="52">
        <v>299409.99999999988</v>
      </c>
      <c r="W14" s="68">
        <f t="shared" si="10"/>
        <v>1071349.8999999999</v>
      </c>
      <c r="X14" s="52"/>
      <c r="Y14" s="68">
        <f t="shared" si="11"/>
        <v>1071349.8999999999</v>
      </c>
      <c r="Z14" s="52">
        <v>100000</v>
      </c>
      <c r="AA14" s="53">
        <f t="shared" si="12"/>
        <v>1171349.8999999999</v>
      </c>
      <c r="AB14" s="17">
        <f>J14+L14+P14+R14+V14+Z14</f>
        <v>671349.89999999991</v>
      </c>
      <c r="AC14" s="55"/>
      <c r="AD14" s="11"/>
    </row>
    <row r="15" spans="1:30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68">
        <f t="shared" si="6"/>
        <v>197.9</v>
      </c>
      <c r="P15" s="52"/>
      <c r="Q15" s="68">
        <f t="shared" si="7"/>
        <v>197.9</v>
      </c>
      <c r="R15" s="52"/>
      <c r="S15" s="68">
        <f t="shared" si="8"/>
        <v>197.9</v>
      </c>
      <c r="T15" s="52"/>
      <c r="U15" s="68">
        <f t="shared" si="9"/>
        <v>197.9</v>
      </c>
      <c r="V15" s="52"/>
      <c r="W15" s="68">
        <f t="shared" si="10"/>
        <v>197.9</v>
      </c>
      <c r="X15" s="52"/>
      <c r="Y15" s="68">
        <f t="shared" si="11"/>
        <v>197.9</v>
      </c>
      <c r="Z15" s="52"/>
      <c r="AA15" s="53">
        <f t="shared" si="12"/>
        <v>197.9</v>
      </c>
      <c r="AB15" s="17"/>
      <c r="AC15" s="54"/>
      <c r="AD15" s="11"/>
    </row>
    <row r="16" spans="1:30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68">
        <f t="shared" si="6"/>
        <v>3859934.5</v>
      </c>
      <c r="P16" s="52">
        <v>-217376.79999999981</v>
      </c>
      <c r="Q16" s="68">
        <f t="shared" si="7"/>
        <v>3642557.7</v>
      </c>
      <c r="R16" s="52">
        <v>-107788.40000000037</v>
      </c>
      <c r="S16" s="68">
        <f t="shared" si="8"/>
        <v>3534769.3</v>
      </c>
      <c r="T16" s="52"/>
      <c r="U16" s="68">
        <f t="shared" si="9"/>
        <v>3534769.3</v>
      </c>
      <c r="V16" s="52">
        <v>-657511.79999999981</v>
      </c>
      <c r="W16" s="68">
        <f t="shared" si="10"/>
        <v>2877257.5</v>
      </c>
      <c r="X16" s="52">
        <v>-66465.299999999814</v>
      </c>
      <c r="Y16" s="68">
        <f t="shared" si="11"/>
        <v>2810792.2</v>
      </c>
      <c r="Z16" s="52">
        <v>-47690.5</v>
      </c>
      <c r="AA16" s="53">
        <f t="shared" si="12"/>
        <v>2763101.7</v>
      </c>
      <c r="AB16" s="17">
        <f>D16+F16+J16+L16+N16+P16+R16+V16+X16+Z16</f>
        <v>-508372.29999999981</v>
      </c>
      <c r="AC16" s="55"/>
      <c r="AD16" s="11"/>
    </row>
    <row r="17" spans="1:30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AA17" si="13">SUM(E18:E19)</f>
        <v>53994.2</v>
      </c>
      <c r="F17" s="28"/>
      <c r="G17" s="28">
        <f t="shared" si="13"/>
        <v>53994.2</v>
      </c>
      <c r="H17" s="28"/>
      <c r="I17" s="28">
        <f t="shared" si="13"/>
        <v>53994.2</v>
      </c>
      <c r="J17" s="28"/>
      <c r="K17" s="28">
        <f t="shared" si="13"/>
        <v>53994.2</v>
      </c>
      <c r="L17" s="28"/>
      <c r="M17" s="28">
        <f t="shared" si="13"/>
        <v>53994.2</v>
      </c>
      <c r="N17" s="28"/>
      <c r="O17" s="28">
        <f t="shared" si="13"/>
        <v>53994.2</v>
      </c>
      <c r="P17" s="28"/>
      <c r="Q17" s="28">
        <f t="shared" si="13"/>
        <v>53994.2</v>
      </c>
      <c r="R17" s="28"/>
      <c r="S17" s="28">
        <f t="shared" si="13"/>
        <v>53994.2</v>
      </c>
      <c r="T17" s="28"/>
      <c r="U17" s="28">
        <f t="shared" si="13"/>
        <v>53994.2</v>
      </c>
      <c r="V17" s="28">
        <f t="shared" si="13"/>
        <v>-2198.8999999999996</v>
      </c>
      <c r="W17" s="28">
        <f t="shared" si="13"/>
        <v>51795.3</v>
      </c>
      <c r="X17" s="28"/>
      <c r="Y17" s="28">
        <f t="shared" si="13"/>
        <v>51795.3</v>
      </c>
      <c r="Z17" s="28"/>
      <c r="AA17" s="28">
        <f t="shared" si="13"/>
        <v>51795.3</v>
      </c>
      <c r="AB17" s="28">
        <f>AB18+AB19</f>
        <v>-2198.8999999999996</v>
      </c>
      <c r="AC17" s="58"/>
      <c r="AD17" s="11"/>
    </row>
    <row r="18" spans="1:30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68">
        <f t="shared" si="6"/>
        <v>51627</v>
      </c>
      <c r="P18" s="52"/>
      <c r="Q18" s="68">
        <f t="shared" si="7"/>
        <v>51627</v>
      </c>
      <c r="R18" s="52"/>
      <c r="S18" s="68">
        <f t="shared" si="8"/>
        <v>51627</v>
      </c>
      <c r="T18" s="52"/>
      <c r="U18" s="68">
        <f t="shared" si="9"/>
        <v>51627</v>
      </c>
      <c r="V18" s="52"/>
      <c r="W18" s="68">
        <f t="shared" si="10"/>
        <v>51627</v>
      </c>
      <c r="X18" s="52"/>
      <c r="Y18" s="68">
        <f t="shared" si="11"/>
        <v>51627</v>
      </c>
      <c r="Z18" s="52"/>
      <c r="AA18" s="53">
        <f t="shared" si="12"/>
        <v>51627</v>
      </c>
      <c r="AB18" s="17"/>
      <c r="AC18" s="54"/>
      <c r="AD18" s="11"/>
    </row>
    <row r="19" spans="1:30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68">
        <f t="shared" si="6"/>
        <v>2367.1999999999998</v>
      </c>
      <c r="P19" s="52"/>
      <c r="Q19" s="68">
        <f t="shared" si="7"/>
        <v>2367.1999999999998</v>
      </c>
      <c r="R19" s="52"/>
      <c r="S19" s="68">
        <f t="shared" si="8"/>
        <v>2367.1999999999998</v>
      </c>
      <c r="T19" s="52"/>
      <c r="U19" s="68">
        <f t="shared" si="9"/>
        <v>2367.1999999999998</v>
      </c>
      <c r="V19" s="52">
        <v>-2198.8999999999996</v>
      </c>
      <c r="W19" s="68">
        <f t="shared" si="10"/>
        <v>168.30000000000018</v>
      </c>
      <c r="X19" s="52"/>
      <c r="Y19" s="68">
        <f t="shared" si="11"/>
        <v>168.30000000000018</v>
      </c>
      <c r="Z19" s="52"/>
      <c r="AA19" s="53">
        <f t="shared" si="12"/>
        <v>168.30000000000018</v>
      </c>
      <c r="AB19" s="17">
        <f>V19</f>
        <v>-2198.8999999999996</v>
      </c>
      <c r="AC19" s="54"/>
      <c r="AD19" s="11"/>
    </row>
    <row r="20" spans="1:30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AA20" si="14">SUM(E21:E24)</f>
        <v>539745.69999999995</v>
      </c>
      <c r="F20" s="28">
        <f t="shared" si="14"/>
        <v>3946.0999999999913</v>
      </c>
      <c r="G20" s="28">
        <f t="shared" si="14"/>
        <v>543691.79999999993</v>
      </c>
      <c r="H20" s="28"/>
      <c r="I20" s="28">
        <f t="shared" si="14"/>
        <v>543691.79999999993</v>
      </c>
      <c r="J20" s="28">
        <f t="shared" si="14"/>
        <v>12338.900000000023</v>
      </c>
      <c r="K20" s="28">
        <f t="shared" si="14"/>
        <v>556030.69999999995</v>
      </c>
      <c r="L20" s="28">
        <f t="shared" si="14"/>
        <v>-12</v>
      </c>
      <c r="M20" s="28">
        <f t="shared" si="14"/>
        <v>556018.69999999995</v>
      </c>
      <c r="N20" s="28"/>
      <c r="O20" s="28">
        <f t="shared" si="14"/>
        <v>556018.69999999995</v>
      </c>
      <c r="P20" s="28">
        <f t="shared" si="14"/>
        <v>29000</v>
      </c>
      <c r="Q20" s="28">
        <f t="shared" si="14"/>
        <v>585018.69999999995</v>
      </c>
      <c r="R20" s="28"/>
      <c r="S20" s="28">
        <f t="shared" si="14"/>
        <v>585018.69999999995</v>
      </c>
      <c r="T20" s="28"/>
      <c r="U20" s="28">
        <f t="shared" si="14"/>
        <v>585018.69999999995</v>
      </c>
      <c r="V20" s="28">
        <f t="shared" si="14"/>
        <v>29445</v>
      </c>
      <c r="W20" s="28">
        <f t="shared" si="14"/>
        <v>614463.69999999995</v>
      </c>
      <c r="X20" s="28">
        <f t="shared" si="14"/>
        <v>19776.800000000003</v>
      </c>
      <c r="Y20" s="28">
        <f t="shared" si="14"/>
        <v>634240.5</v>
      </c>
      <c r="Z20" s="28">
        <f t="shared" si="14"/>
        <v>0.79999999998244675</v>
      </c>
      <c r="AA20" s="28">
        <f t="shared" si="14"/>
        <v>634241.30000000005</v>
      </c>
      <c r="AB20" s="28">
        <f>AB21+AB22+AB23+AB24</f>
        <v>94495.6</v>
      </c>
      <c r="AC20" s="70"/>
      <c r="AD20" s="11"/>
    </row>
    <row r="21" spans="1:30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68">
        <f t="shared" si="6"/>
        <v>126001.7</v>
      </c>
      <c r="P21" s="52"/>
      <c r="Q21" s="68">
        <f t="shared" si="7"/>
        <v>126001.7</v>
      </c>
      <c r="R21" s="52"/>
      <c r="S21" s="68">
        <f t="shared" si="8"/>
        <v>126001.7</v>
      </c>
      <c r="T21" s="52"/>
      <c r="U21" s="68">
        <f t="shared" si="9"/>
        <v>126001.7</v>
      </c>
      <c r="V21" s="52"/>
      <c r="W21" s="68">
        <f t="shared" si="10"/>
        <v>126001.7</v>
      </c>
      <c r="X21" s="52">
        <v>15669.599999999991</v>
      </c>
      <c r="Y21" s="68">
        <f t="shared" si="11"/>
        <v>141671.29999999999</v>
      </c>
      <c r="Z21" s="52">
        <v>0.8000000000174623</v>
      </c>
      <c r="AA21" s="53">
        <f t="shared" si="12"/>
        <v>141672.1</v>
      </c>
      <c r="AB21" s="17">
        <f>F21+X21+Z21</f>
        <v>19616.5</v>
      </c>
      <c r="AC21" s="54"/>
      <c r="AD21" s="11"/>
    </row>
    <row r="22" spans="1:30" ht="15.75" x14ac:dyDescent="0.25">
      <c r="A22" s="50" t="s">
        <v>115</v>
      </c>
      <c r="B22" s="51" t="s">
        <v>249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68">
        <f t="shared" si="6"/>
        <v>3879.5</v>
      </c>
      <c r="P22" s="52"/>
      <c r="Q22" s="68">
        <f t="shared" si="7"/>
        <v>3879.5</v>
      </c>
      <c r="R22" s="52"/>
      <c r="S22" s="68">
        <f t="shared" si="8"/>
        <v>3879.5</v>
      </c>
      <c r="T22" s="52"/>
      <c r="U22" s="68">
        <f t="shared" si="9"/>
        <v>3879.5</v>
      </c>
      <c r="V22" s="52"/>
      <c r="W22" s="68">
        <f t="shared" si="10"/>
        <v>3879.5</v>
      </c>
      <c r="X22" s="52"/>
      <c r="Y22" s="68">
        <f t="shared" si="11"/>
        <v>3879.5</v>
      </c>
      <c r="Z22" s="52">
        <v>90.599999999999909</v>
      </c>
      <c r="AA22" s="53">
        <f t="shared" si="12"/>
        <v>3970.1</v>
      </c>
      <c r="AB22" s="17">
        <f>J22+Z22</f>
        <v>3970.1</v>
      </c>
      <c r="AC22" s="55"/>
      <c r="AD22" s="11"/>
    </row>
    <row r="23" spans="1:30" ht="41.25" customHeight="1" x14ac:dyDescent="0.25">
      <c r="A23" s="50" t="s">
        <v>116</v>
      </c>
      <c r="B23" s="51" t="s">
        <v>250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68">
        <f t="shared" si="6"/>
        <v>417137.5</v>
      </c>
      <c r="P23" s="52">
        <v>29000</v>
      </c>
      <c r="Q23" s="68">
        <f t="shared" si="7"/>
        <v>446137.5</v>
      </c>
      <c r="R23" s="52"/>
      <c r="S23" s="68">
        <f t="shared" si="8"/>
        <v>446137.5</v>
      </c>
      <c r="T23" s="52"/>
      <c r="U23" s="68">
        <f t="shared" si="9"/>
        <v>446137.5</v>
      </c>
      <c r="V23" s="52">
        <v>29445</v>
      </c>
      <c r="W23" s="68">
        <f t="shared" si="10"/>
        <v>475582.5</v>
      </c>
      <c r="X23" s="52">
        <v>4107.2000000000116</v>
      </c>
      <c r="Y23" s="68">
        <f t="shared" si="11"/>
        <v>479689.7</v>
      </c>
      <c r="Z23" s="52">
        <v>-90.600000000034925</v>
      </c>
      <c r="AA23" s="53">
        <f t="shared" si="12"/>
        <v>479599.1</v>
      </c>
      <c r="AB23" s="17">
        <f>J23+L23+P23+V23+X23+Z23</f>
        <v>70909</v>
      </c>
      <c r="AC23" s="35"/>
      <c r="AD23" s="11"/>
    </row>
    <row r="24" spans="1:30" ht="16.5" customHeight="1" x14ac:dyDescent="0.25">
      <c r="A24" s="50" t="s">
        <v>117</v>
      </c>
      <c r="B24" s="51" t="s">
        <v>118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68">
        <f t="shared" si="6"/>
        <v>9000</v>
      </c>
      <c r="P24" s="52"/>
      <c r="Q24" s="68">
        <f t="shared" si="7"/>
        <v>9000</v>
      </c>
      <c r="R24" s="52"/>
      <c r="S24" s="68">
        <f t="shared" si="8"/>
        <v>9000</v>
      </c>
      <c r="T24" s="52"/>
      <c r="U24" s="68">
        <f t="shared" si="9"/>
        <v>9000</v>
      </c>
      <c r="V24" s="52"/>
      <c r="W24" s="68">
        <f t="shared" si="10"/>
        <v>9000</v>
      </c>
      <c r="X24" s="52"/>
      <c r="Y24" s="68">
        <f t="shared" si="11"/>
        <v>9000</v>
      </c>
      <c r="Z24" s="52"/>
      <c r="AA24" s="53">
        <f t="shared" si="12"/>
        <v>9000</v>
      </c>
      <c r="AB24" s="17"/>
      <c r="AC24" s="54"/>
      <c r="AD24" s="11"/>
    </row>
    <row r="25" spans="1:30" s="12" customFormat="1" ht="19.5" customHeight="1" x14ac:dyDescent="0.25">
      <c r="A25" s="57" t="s">
        <v>119</v>
      </c>
      <c r="B25" s="27" t="s">
        <v>120</v>
      </c>
      <c r="C25" s="28">
        <f>SUM(C26:C35)</f>
        <v>17069258.300000001</v>
      </c>
      <c r="D25" s="28">
        <f t="shared" ref="D25:AB25" si="15">SUM(D26:D35)</f>
        <v>100000</v>
      </c>
      <c r="E25" s="28">
        <f t="shared" si="15"/>
        <v>17169258.300000001</v>
      </c>
      <c r="F25" s="28">
        <f t="shared" si="15"/>
        <v>217038.39999999997</v>
      </c>
      <c r="G25" s="28">
        <f t="shared" si="15"/>
        <v>17386296.699999999</v>
      </c>
      <c r="H25" s="28">
        <f t="shared" si="15"/>
        <v>30558.399999999965</v>
      </c>
      <c r="I25" s="28">
        <f t="shared" si="15"/>
        <v>17416855.099999998</v>
      </c>
      <c r="J25" s="28">
        <f t="shared" si="15"/>
        <v>192334.50000000012</v>
      </c>
      <c r="K25" s="28">
        <f t="shared" si="15"/>
        <v>17609189.599999998</v>
      </c>
      <c r="L25" s="28">
        <f t="shared" si="15"/>
        <v>713115.2</v>
      </c>
      <c r="M25" s="28">
        <f t="shared" si="15"/>
        <v>18322304.800000001</v>
      </c>
      <c r="N25" s="28"/>
      <c r="O25" s="28">
        <f t="shared" si="15"/>
        <v>18322304.800000001</v>
      </c>
      <c r="P25" s="28">
        <f t="shared" si="15"/>
        <v>421760.20000000013</v>
      </c>
      <c r="Q25" s="28">
        <f t="shared" si="15"/>
        <v>18744064.999999996</v>
      </c>
      <c r="R25" s="28">
        <f t="shared" si="15"/>
        <v>1140270</v>
      </c>
      <c r="S25" s="28">
        <f t="shared" si="15"/>
        <v>19884334.999999996</v>
      </c>
      <c r="T25" s="28"/>
      <c r="U25" s="28">
        <f t="shared" si="15"/>
        <v>19884334.999999996</v>
      </c>
      <c r="V25" s="28">
        <f t="shared" si="15"/>
        <v>60028.199999999779</v>
      </c>
      <c r="W25" s="28">
        <f t="shared" si="15"/>
        <v>19944363.199999999</v>
      </c>
      <c r="X25" s="28">
        <f t="shared" si="15"/>
        <v>1560779.4</v>
      </c>
      <c r="Y25" s="28">
        <f t="shared" si="15"/>
        <v>21505142.600000001</v>
      </c>
      <c r="Z25" s="28">
        <f t="shared" si="15"/>
        <v>488941.20000000065</v>
      </c>
      <c r="AA25" s="28">
        <f t="shared" si="15"/>
        <v>21994083.800000001</v>
      </c>
      <c r="AB25" s="28">
        <f t="shared" si="15"/>
        <v>4924825.5</v>
      </c>
      <c r="AC25" s="70"/>
      <c r="AD25" s="11"/>
    </row>
    <row r="26" spans="1:30" ht="18" customHeight="1" x14ac:dyDescent="0.25">
      <c r="A26" s="50" t="s">
        <v>121</v>
      </c>
      <c r="B26" s="51" t="s">
        <v>122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68">
        <f t="shared" si="6"/>
        <v>450315.8</v>
      </c>
      <c r="P26" s="52">
        <v>1342.2999999999884</v>
      </c>
      <c r="Q26" s="68">
        <f t="shared" si="7"/>
        <v>451658.1</v>
      </c>
      <c r="R26" s="52"/>
      <c r="S26" s="68">
        <f t="shared" si="8"/>
        <v>451658.1</v>
      </c>
      <c r="T26" s="52"/>
      <c r="U26" s="68">
        <f t="shared" si="9"/>
        <v>451658.1</v>
      </c>
      <c r="V26" s="52">
        <v>-52841.299999999988</v>
      </c>
      <c r="W26" s="68">
        <f t="shared" si="10"/>
        <v>398816.8</v>
      </c>
      <c r="X26" s="52">
        <v>7312.9000000000233</v>
      </c>
      <c r="Y26" s="68">
        <f t="shared" si="11"/>
        <v>406129.7</v>
      </c>
      <c r="Z26" s="52">
        <v>-7844.4000000000233</v>
      </c>
      <c r="AA26" s="53">
        <f t="shared" si="12"/>
        <v>398285.3</v>
      </c>
      <c r="AB26" s="17">
        <f>F26+J26+L26+P26+V26+X26+Z26</f>
        <v>-39283.100000000035</v>
      </c>
      <c r="AC26" s="35"/>
      <c r="AD26" s="11"/>
    </row>
    <row r="27" spans="1:30" ht="18.75" customHeight="1" x14ac:dyDescent="0.25">
      <c r="A27" s="50" t="s">
        <v>123</v>
      </c>
      <c r="B27" s="51" t="s">
        <v>124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68">
        <f t="shared" si="6"/>
        <v>145500</v>
      </c>
      <c r="P27" s="52"/>
      <c r="Q27" s="68">
        <f t="shared" si="7"/>
        <v>145500</v>
      </c>
      <c r="R27" s="52"/>
      <c r="S27" s="68">
        <f t="shared" si="8"/>
        <v>145500</v>
      </c>
      <c r="T27" s="52"/>
      <c r="U27" s="68">
        <f t="shared" si="9"/>
        <v>145500</v>
      </c>
      <c r="V27" s="52"/>
      <c r="W27" s="68">
        <f t="shared" si="10"/>
        <v>145500</v>
      </c>
      <c r="X27" s="52"/>
      <c r="Y27" s="68">
        <f t="shared" si="11"/>
        <v>145500</v>
      </c>
      <c r="Z27" s="52"/>
      <c r="AA27" s="53">
        <f t="shared" si="12"/>
        <v>145500</v>
      </c>
      <c r="AB27" s="17"/>
      <c r="AC27" s="54"/>
      <c r="AD27" s="11"/>
    </row>
    <row r="28" spans="1:30" ht="18" customHeight="1" x14ac:dyDescent="0.25">
      <c r="A28" s="50" t="s">
        <v>125</v>
      </c>
      <c r="B28" s="51" t="s">
        <v>126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68">
        <f t="shared" si="6"/>
        <v>2403494.4</v>
      </c>
      <c r="P28" s="52">
        <v>385578.60000000009</v>
      </c>
      <c r="Q28" s="68">
        <f t="shared" si="7"/>
        <v>2789073</v>
      </c>
      <c r="R28" s="52">
        <v>51000</v>
      </c>
      <c r="S28" s="68">
        <f t="shared" si="8"/>
        <v>2840073</v>
      </c>
      <c r="T28" s="52"/>
      <c r="U28" s="68">
        <f t="shared" si="9"/>
        <v>2840073</v>
      </c>
      <c r="V28" s="52">
        <v>-78601.200000000186</v>
      </c>
      <c r="W28" s="68">
        <f t="shared" si="10"/>
        <v>2761471.8</v>
      </c>
      <c r="X28" s="52">
        <v>414797.10000000009</v>
      </c>
      <c r="Y28" s="68">
        <f t="shared" si="11"/>
        <v>3176268.9</v>
      </c>
      <c r="Z28" s="52">
        <v>-283300.10000000009</v>
      </c>
      <c r="AA28" s="53">
        <f t="shared" si="12"/>
        <v>2892968.8</v>
      </c>
      <c r="AB28" s="17">
        <f>F28+J28+P28+R28+V28+X28+Z28</f>
        <v>614525.5</v>
      </c>
      <c r="AC28" s="35"/>
      <c r="AD28" s="11"/>
    </row>
    <row r="29" spans="1:30" ht="18.75" customHeight="1" x14ac:dyDescent="0.25">
      <c r="A29" s="50" t="s">
        <v>127</v>
      </c>
      <c r="B29" s="51" t="s">
        <v>128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68">
        <f t="shared" si="6"/>
        <v>239912.3</v>
      </c>
      <c r="P29" s="52"/>
      <c r="Q29" s="68">
        <f t="shared" si="7"/>
        <v>239912.3</v>
      </c>
      <c r="R29" s="52"/>
      <c r="S29" s="68">
        <f t="shared" si="8"/>
        <v>239912.3</v>
      </c>
      <c r="T29" s="52"/>
      <c r="U29" s="68">
        <f t="shared" si="9"/>
        <v>239912.3</v>
      </c>
      <c r="V29" s="52">
        <v>92403</v>
      </c>
      <c r="W29" s="68">
        <f t="shared" si="10"/>
        <v>332315.3</v>
      </c>
      <c r="X29" s="52">
        <v>1123595.5</v>
      </c>
      <c r="Y29" s="68">
        <f t="shared" si="11"/>
        <v>1455910.8</v>
      </c>
      <c r="Z29" s="52">
        <v>-1135404.1000000001</v>
      </c>
      <c r="AA29" s="53">
        <f t="shared" si="12"/>
        <v>320506.69999999995</v>
      </c>
      <c r="AB29" s="17">
        <f>F29+V29+X29+Z29</f>
        <v>279218.09999999986</v>
      </c>
      <c r="AC29" s="55"/>
      <c r="AD29" s="11"/>
    </row>
    <row r="30" spans="1:30" ht="18.75" customHeight="1" x14ac:dyDescent="0.25">
      <c r="A30" s="50" t="s">
        <v>129</v>
      </c>
      <c r="B30" s="51" t="s">
        <v>130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68">
        <f t="shared" si="6"/>
        <v>273412.59999999998</v>
      </c>
      <c r="P30" s="52"/>
      <c r="Q30" s="68">
        <f t="shared" si="7"/>
        <v>273412.59999999998</v>
      </c>
      <c r="R30" s="52"/>
      <c r="S30" s="68">
        <f t="shared" si="8"/>
        <v>273412.59999999998</v>
      </c>
      <c r="T30" s="52"/>
      <c r="U30" s="68">
        <f t="shared" si="9"/>
        <v>273412.59999999998</v>
      </c>
      <c r="V30" s="52">
        <v>80</v>
      </c>
      <c r="W30" s="68">
        <f t="shared" si="10"/>
        <v>273492.59999999998</v>
      </c>
      <c r="X30" s="52">
        <v>6.9</v>
      </c>
      <c r="Y30" s="68">
        <f t="shared" si="11"/>
        <v>273499.5</v>
      </c>
      <c r="Z30" s="52">
        <v>5048</v>
      </c>
      <c r="AA30" s="53">
        <f t="shared" si="12"/>
        <v>278547.5</v>
      </c>
      <c r="AB30" s="17">
        <f>L30+V30+X30+Z30</f>
        <v>5154.9999999999764</v>
      </c>
      <c r="AC30" s="54"/>
      <c r="AD30" s="11"/>
    </row>
    <row r="31" spans="1:30" ht="17.25" customHeight="1" x14ac:dyDescent="0.25">
      <c r="A31" s="50" t="s">
        <v>131</v>
      </c>
      <c r="B31" s="51" t="s">
        <v>132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68">
        <f t="shared" si="6"/>
        <v>467925.2</v>
      </c>
      <c r="P31" s="52">
        <v>-545.29999999998836</v>
      </c>
      <c r="Q31" s="68">
        <f t="shared" si="7"/>
        <v>467379.9</v>
      </c>
      <c r="R31" s="52">
        <v>109270</v>
      </c>
      <c r="S31" s="68">
        <f t="shared" si="8"/>
        <v>576649.9</v>
      </c>
      <c r="T31" s="52"/>
      <c r="U31" s="68">
        <f t="shared" si="9"/>
        <v>576649.9</v>
      </c>
      <c r="V31" s="52">
        <v>97990.699999999953</v>
      </c>
      <c r="W31" s="68">
        <f t="shared" si="10"/>
        <v>674640.6</v>
      </c>
      <c r="X31" s="52">
        <v>10383.5</v>
      </c>
      <c r="Y31" s="68">
        <f t="shared" si="11"/>
        <v>685024.1</v>
      </c>
      <c r="Z31" s="52"/>
      <c r="AA31" s="53">
        <f t="shared" si="12"/>
        <v>685024.1</v>
      </c>
      <c r="AB31" s="17">
        <f>D31+H31+J31+L31+P31+R31+V31+X31</f>
        <v>400265.89999999997</v>
      </c>
      <c r="AC31" s="55"/>
      <c r="AD31" s="11"/>
    </row>
    <row r="32" spans="1:30" ht="18" customHeight="1" x14ac:dyDescent="0.2">
      <c r="A32" s="50" t="s">
        <v>133</v>
      </c>
      <c r="B32" s="51" t="s">
        <v>134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68">
        <f t="shared" si="6"/>
        <v>13795777.5</v>
      </c>
      <c r="P32" s="52"/>
      <c r="Q32" s="68">
        <f t="shared" si="7"/>
        <v>13795777.5</v>
      </c>
      <c r="R32" s="52">
        <v>1000000</v>
      </c>
      <c r="S32" s="68">
        <f t="shared" si="8"/>
        <v>14795777.5</v>
      </c>
      <c r="T32" s="52"/>
      <c r="U32" s="68">
        <f t="shared" si="9"/>
        <v>14795777.5</v>
      </c>
      <c r="V32" s="52"/>
      <c r="W32" s="68">
        <f t="shared" si="10"/>
        <v>14795777.5</v>
      </c>
      <c r="X32" s="52"/>
      <c r="Y32" s="68">
        <f t="shared" si="11"/>
        <v>14795777.5</v>
      </c>
      <c r="Z32" s="52">
        <v>756256.30000000075</v>
      </c>
      <c r="AA32" s="53">
        <f t="shared" si="12"/>
        <v>15552033.800000001</v>
      </c>
      <c r="AB32" s="17">
        <f>L32+R32+Z32</f>
        <v>2463256.3000000007</v>
      </c>
      <c r="AD32" s="11"/>
    </row>
    <row r="33" spans="1:30" ht="18" customHeight="1" x14ac:dyDescent="0.25">
      <c r="A33" s="50" t="s">
        <v>135</v>
      </c>
      <c r="B33" s="51" t="s">
        <v>136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68">
        <f t="shared" si="6"/>
        <v>72891.199999999997</v>
      </c>
      <c r="P33" s="52">
        <v>-400</v>
      </c>
      <c r="Q33" s="68">
        <f t="shared" si="7"/>
        <v>72491.199999999997</v>
      </c>
      <c r="R33" s="52"/>
      <c r="S33" s="68">
        <f t="shared" si="8"/>
        <v>72491.199999999997</v>
      </c>
      <c r="T33" s="52"/>
      <c r="U33" s="68">
        <f t="shared" si="9"/>
        <v>72491.199999999997</v>
      </c>
      <c r="V33" s="52"/>
      <c r="W33" s="68">
        <f t="shared" si="10"/>
        <v>72491.199999999997</v>
      </c>
      <c r="X33" s="52">
        <v>2779.9000000000087</v>
      </c>
      <c r="Y33" s="68">
        <f t="shared" si="11"/>
        <v>75271.100000000006</v>
      </c>
      <c r="Z33" s="52"/>
      <c r="AA33" s="53">
        <f t="shared" si="12"/>
        <v>75271.100000000006</v>
      </c>
      <c r="AB33" s="17">
        <f>F33+L33+P33+X33</f>
        <v>5389.7000000000116</v>
      </c>
      <c r="AC33" s="54"/>
      <c r="AD33" s="11"/>
    </row>
    <row r="34" spans="1:30" ht="25.5" x14ac:dyDescent="0.25">
      <c r="A34" s="50" t="s">
        <v>137</v>
      </c>
      <c r="B34" s="51" t="s">
        <v>138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68">
        <f t="shared" si="6"/>
        <v>200</v>
      </c>
      <c r="P34" s="52"/>
      <c r="Q34" s="68">
        <f t="shared" si="7"/>
        <v>200</v>
      </c>
      <c r="R34" s="52"/>
      <c r="S34" s="68">
        <f t="shared" si="8"/>
        <v>200</v>
      </c>
      <c r="T34" s="52"/>
      <c r="U34" s="68">
        <f t="shared" si="9"/>
        <v>200</v>
      </c>
      <c r="V34" s="52"/>
      <c r="W34" s="68">
        <f t="shared" si="10"/>
        <v>200</v>
      </c>
      <c r="X34" s="52"/>
      <c r="Y34" s="68">
        <f t="shared" si="11"/>
        <v>200</v>
      </c>
      <c r="Z34" s="52"/>
      <c r="AA34" s="53">
        <f t="shared" si="12"/>
        <v>200</v>
      </c>
      <c r="AB34" s="17"/>
      <c r="AC34" s="55"/>
      <c r="AD34" s="11"/>
    </row>
    <row r="35" spans="1:30" ht="17.25" customHeight="1" x14ac:dyDescent="0.25">
      <c r="A35" s="50" t="s">
        <v>139</v>
      </c>
      <c r="B35" s="51" t="s">
        <v>140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68">
        <f t="shared" si="6"/>
        <v>472875.8</v>
      </c>
      <c r="P35" s="52">
        <v>35784.600000000035</v>
      </c>
      <c r="Q35" s="68">
        <f t="shared" si="7"/>
        <v>508660.4</v>
      </c>
      <c r="R35" s="52">
        <v>-20000</v>
      </c>
      <c r="S35" s="68">
        <f t="shared" si="8"/>
        <v>488660.4</v>
      </c>
      <c r="T35" s="52"/>
      <c r="U35" s="68">
        <f t="shared" si="9"/>
        <v>488660.4</v>
      </c>
      <c r="V35" s="52">
        <v>997</v>
      </c>
      <c r="W35" s="68">
        <f t="shared" si="10"/>
        <v>489657.4</v>
      </c>
      <c r="X35" s="52">
        <v>1903.5999999999767</v>
      </c>
      <c r="Y35" s="68">
        <f t="shared" si="11"/>
        <v>491561</v>
      </c>
      <c r="Z35" s="52">
        <v>1154185.5</v>
      </c>
      <c r="AA35" s="53">
        <f t="shared" si="12"/>
        <v>1645746.5</v>
      </c>
      <c r="AB35" s="17">
        <f>F35+J35+L35+P35+R35+V35+X35+Z35</f>
        <v>1196298.1000000001</v>
      </c>
      <c r="AC35" s="55"/>
      <c r="AD35" s="11"/>
    </row>
    <row r="36" spans="1:30" s="12" customFormat="1" ht="20.25" customHeight="1" x14ac:dyDescent="0.2">
      <c r="A36" s="57" t="s">
        <v>141</v>
      </c>
      <c r="B36" s="27" t="s">
        <v>142</v>
      </c>
      <c r="C36" s="28">
        <f t="shared" ref="C36:AB36" si="16">SUM(C37:C41)</f>
        <v>2798701.7</v>
      </c>
      <c r="D36" s="28">
        <f t="shared" si="16"/>
        <v>3200</v>
      </c>
      <c r="E36" s="28">
        <f t="shared" si="16"/>
        <v>2801901.7</v>
      </c>
      <c r="F36" s="28">
        <f t="shared" si="16"/>
        <v>98360.999999999884</v>
      </c>
      <c r="G36" s="28">
        <f t="shared" si="16"/>
        <v>2900262.7</v>
      </c>
      <c r="H36" s="28">
        <f t="shared" si="16"/>
        <v>3331583.3000000003</v>
      </c>
      <c r="I36" s="28">
        <f t="shared" si="16"/>
        <v>6231846</v>
      </c>
      <c r="J36" s="28">
        <f t="shared" si="16"/>
        <v>250597</v>
      </c>
      <c r="K36" s="28">
        <f t="shared" ref="K36:AA36" si="17">SUM(K37:K41)</f>
        <v>6482443</v>
      </c>
      <c r="L36" s="28"/>
      <c r="M36" s="28">
        <f t="shared" si="17"/>
        <v>6482443</v>
      </c>
      <c r="N36" s="28"/>
      <c r="O36" s="28">
        <f t="shared" si="17"/>
        <v>6482443</v>
      </c>
      <c r="P36" s="28">
        <f t="shared" si="17"/>
        <v>97.200000000186265</v>
      </c>
      <c r="Q36" s="28">
        <f t="shared" si="17"/>
        <v>6482540.2000000002</v>
      </c>
      <c r="R36" s="28">
        <f t="shared" si="17"/>
        <v>1046927.2999999998</v>
      </c>
      <c r="S36" s="28">
        <f t="shared" si="17"/>
        <v>7529467.5</v>
      </c>
      <c r="T36" s="28">
        <f t="shared" si="17"/>
        <v>-620173.80000000005</v>
      </c>
      <c r="U36" s="28">
        <f t="shared" si="17"/>
        <v>6909293.7000000002</v>
      </c>
      <c r="V36" s="28">
        <f t="shared" si="17"/>
        <v>85899.799999999872</v>
      </c>
      <c r="W36" s="28">
        <f t="shared" si="17"/>
        <v>6995193.5</v>
      </c>
      <c r="X36" s="28">
        <f t="shared" si="17"/>
        <v>289980.09999999963</v>
      </c>
      <c r="Y36" s="28">
        <f t="shared" si="17"/>
        <v>7285173.5999999996</v>
      </c>
      <c r="Z36" s="28">
        <f t="shared" si="17"/>
        <v>-39810.699999999779</v>
      </c>
      <c r="AA36" s="28">
        <f t="shared" si="17"/>
        <v>7245362.8999999994</v>
      </c>
      <c r="AB36" s="28">
        <f t="shared" si="16"/>
        <v>4446661.2</v>
      </c>
      <c r="AC36" s="71"/>
      <c r="AD36" s="11"/>
    </row>
    <row r="37" spans="1:30" ht="18.75" customHeight="1" x14ac:dyDescent="0.2">
      <c r="A37" s="50" t="s">
        <v>143</v>
      </c>
      <c r="B37" s="51" t="s">
        <v>144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68">
        <f t="shared" si="6"/>
        <v>4298740.7</v>
      </c>
      <c r="P37" s="52">
        <v>97.200000000186265</v>
      </c>
      <c r="Q37" s="68">
        <f t="shared" si="7"/>
        <v>4298837.9000000004</v>
      </c>
      <c r="R37" s="52">
        <v>327390.29999999981</v>
      </c>
      <c r="S37" s="68">
        <f t="shared" si="8"/>
        <v>4626228.2</v>
      </c>
      <c r="T37" s="52"/>
      <c r="U37" s="68">
        <f t="shared" si="9"/>
        <v>4626228.2</v>
      </c>
      <c r="V37" s="52">
        <v>72540.799999999814</v>
      </c>
      <c r="W37" s="68">
        <f t="shared" si="10"/>
        <v>4698769</v>
      </c>
      <c r="X37" s="52">
        <v>157337.59999999963</v>
      </c>
      <c r="Y37" s="68">
        <f t="shared" si="11"/>
        <v>4856106.5999999996</v>
      </c>
      <c r="Z37" s="52">
        <v>12394.400000000373</v>
      </c>
      <c r="AA37" s="53">
        <f t="shared" si="12"/>
        <v>4868501</v>
      </c>
      <c r="AB37" s="17">
        <f>D37+F37+H37+J37+P37+R37+V37+X37+Z37</f>
        <v>4106140.2</v>
      </c>
      <c r="AC37" s="72"/>
      <c r="AD37" s="11"/>
    </row>
    <row r="38" spans="1:30" ht="18.75" customHeight="1" x14ac:dyDescent="0.25">
      <c r="A38" s="50" t="s">
        <v>145</v>
      </c>
      <c r="B38" s="51" t="s">
        <v>146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68">
        <f t="shared" si="6"/>
        <v>510074.1</v>
      </c>
      <c r="P38" s="52"/>
      <c r="Q38" s="68">
        <f t="shared" si="7"/>
        <v>510074.1</v>
      </c>
      <c r="R38" s="52">
        <v>67000</v>
      </c>
      <c r="S38" s="68">
        <f t="shared" si="8"/>
        <v>577074.1</v>
      </c>
      <c r="T38" s="52"/>
      <c r="U38" s="68">
        <f t="shared" si="9"/>
        <v>577074.1</v>
      </c>
      <c r="V38" s="52">
        <v>-8142.0999999999767</v>
      </c>
      <c r="W38" s="68">
        <f t="shared" si="10"/>
        <v>568932</v>
      </c>
      <c r="X38" s="52"/>
      <c r="Y38" s="68">
        <f t="shared" si="11"/>
        <v>568932</v>
      </c>
      <c r="Z38" s="52">
        <v>-49203.700000000012</v>
      </c>
      <c r="AA38" s="53">
        <f t="shared" si="12"/>
        <v>519728.3</v>
      </c>
      <c r="AB38" s="17">
        <f>R38+V38+Z38</f>
        <v>9654.2000000000116</v>
      </c>
      <c r="AC38" s="55"/>
      <c r="AD38" s="11"/>
    </row>
    <row r="39" spans="1:30" ht="16.5" customHeight="1" x14ac:dyDescent="0.25">
      <c r="A39" s="50" t="s">
        <v>147</v>
      </c>
      <c r="B39" s="51" t="s">
        <v>148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68">
        <f t="shared" si="6"/>
        <v>1337753</v>
      </c>
      <c r="P39" s="52"/>
      <c r="Q39" s="68">
        <f t="shared" si="7"/>
        <v>1337753</v>
      </c>
      <c r="R39" s="52">
        <v>620173.80000000005</v>
      </c>
      <c r="S39" s="68">
        <f t="shared" si="8"/>
        <v>1957926.8</v>
      </c>
      <c r="T39" s="52">
        <v>-620173.80000000005</v>
      </c>
      <c r="U39" s="68">
        <f t="shared" si="9"/>
        <v>1337753</v>
      </c>
      <c r="V39" s="52">
        <v>21096.300000000047</v>
      </c>
      <c r="W39" s="68">
        <f t="shared" si="10"/>
        <v>1358849.3</v>
      </c>
      <c r="X39" s="52"/>
      <c r="Y39" s="68">
        <f t="shared" si="11"/>
        <v>1358849.3</v>
      </c>
      <c r="Z39" s="52">
        <v>-3001.4000000001397</v>
      </c>
      <c r="AA39" s="53">
        <f t="shared" si="12"/>
        <v>1355847.9</v>
      </c>
      <c r="AB39" s="17">
        <f>F39+R39+T39+V39+Z39</f>
        <v>154459.29999999981</v>
      </c>
      <c r="AC39" s="55"/>
      <c r="AD39" s="11"/>
    </row>
    <row r="40" spans="1:30" ht="24.75" customHeight="1" x14ac:dyDescent="0.25">
      <c r="A40" s="50" t="s">
        <v>244</v>
      </c>
      <c r="B40" s="51" t="s">
        <v>245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68">
        <f t="shared" si="6"/>
        <v>11000</v>
      </c>
      <c r="P40" s="52"/>
      <c r="Q40" s="68">
        <f t="shared" si="7"/>
        <v>11000</v>
      </c>
      <c r="R40" s="52"/>
      <c r="S40" s="68">
        <f t="shared" si="8"/>
        <v>11000</v>
      </c>
      <c r="T40" s="52"/>
      <c r="U40" s="68">
        <f t="shared" si="9"/>
        <v>11000</v>
      </c>
      <c r="V40" s="52"/>
      <c r="W40" s="68">
        <f t="shared" si="10"/>
        <v>11000</v>
      </c>
      <c r="X40" s="52"/>
      <c r="Y40" s="68">
        <f t="shared" si="11"/>
        <v>11000</v>
      </c>
      <c r="Z40" s="52"/>
      <c r="AA40" s="53">
        <f t="shared" si="12"/>
        <v>11000</v>
      </c>
      <c r="AB40" s="17">
        <f>J40</f>
        <v>11000</v>
      </c>
      <c r="AC40" s="55"/>
      <c r="AD40" s="11"/>
    </row>
    <row r="41" spans="1:30" ht="25.5" x14ac:dyDescent="0.25">
      <c r="A41" s="50" t="s">
        <v>149</v>
      </c>
      <c r="B41" s="51" t="s">
        <v>150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68">
        <f t="shared" si="6"/>
        <v>324875.2</v>
      </c>
      <c r="P41" s="52"/>
      <c r="Q41" s="68">
        <f t="shared" si="7"/>
        <v>324875.2</v>
      </c>
      <c r="R41" s="52">
        <v>32363.200000000012</v>
      </c>
      <c r="S41" s="68">
        <f t="shared" si="8"/>
        <v>357238.4</v>
      </c>
      <c r="T41" s="52"/>
      <c r="U41" s="68">
        <f t="shared" si="9"/>
        <v>357238.4</v>
      </c>
      <c r="V41" s="52">
        <v>404.79999999998836</v>
      </c>
      <c r="W41" s="68">
        <f t="shared" si="10"/>
        <v>357643.2</v>
      </c>
      <c r="X41" s="52">
        <v>132642.5</v>
      </c>
      <c r="Y41" s="68">
        <f t="shared" si="11"/>
        <v>490285.7</v>
      </c>
      <c r="Z41" s="52"/>
      <c r="AA41" s="53">
        <f t="shared" si="12"/>
        <v>490285.7</v>
      </c>
      <c r="AB41" s="17">
        <f>J41+R41+V41+X41</f>
        <v>165407.5</v>
      </c>
      <c r="AC41" s="54"/>
      <c r="AD41" s="11"/>
    </row>
    <row r="42" spans="1:30" s="12" customFormat="1" ht="18.75" customHeight="1" x14ac:dyDescent="0.2">
      <c r="A42" s="57" t="s">
        <v>151</v>
      </c>
      <c r="B42" s="27" t="s">
        <v>152</v>
      </c>
      <c r="C42" s="28">
        <f>SUM(C43:C46)</f>
        <v>88472.8</v>
      </c>
      <c r="D42" s="28"/>
      <c r="E42" s="28">
        <f t="shared" ref="E42:AA42" si="18">SUM(E43:E46)</f>
        <v>88472.8</v>
      </c>
      <c r="F42" s="28">
        <f t="shared" si="18"/>
        <v>12.800000000001091</v>
      </c>
      <c r="G42" s="28">
        <f t="shared" si="18"/>
        <v>88485.6</v>
      </c>
      <c r="H42" s="28"/>
      <c r="I42" s="28">
        <f t="shared" si="18"/>
        <v>88485.6</v>
      </c>
      <c r="J42" s="28">
        <f t="shared" si="18"/>
        <v>5020.3999999999942</v>
      </c>
      <c r="K42" s="28">
        <f t="shared" si="18"/>
        <v>93506</v>
      </c>
      <c r="L42" s="28"/>
      <c r="M42" s="28">
        <f t="shared" si="18"/>
        <v>93506</v>
      </c>
      <c r="N42" s="28"/>
      <c r="O42" s="28">
        <f t="shared" si="18"/>
        <v>93506</v>
      </c>
      <c r="P42" s="28"/>
      <c r="Q42" s="28">
        <f t="shared" si="18"/>
        <v>93506</v>
      </c>
      <c r="R42" s="28">
        <f t="shared" si="18"/>
        <v>418.19999999999891</v>
      </c>
      <c r="S42" s="28">
        <f t="shared" si="18"/>
        <v>93924.2</v>
      </c>
      <c r="T42" s="28"/>
      <c r="U42" s="28">
        <f t="shared" si="18"/>
        <v>93924.2</v>
      </c>
      <c r="V42" s="28">
        <f t="shared" si="18"/>
        <v>-80</v>
      </c>
      <c r="W42" s="28">
        <f t="shared" si="18"/>
        <v>93844.2</v>
      </c>
      <c r="X42" s="28">
        <f t="shared" si="18"/>
        <v>41424.1</v>
      </c>
      <c r="Y42" s="28">
        <f t="shared" si="18"/>
        <v>135268.29999999999</v>
      </c>
      <c r="Z42" s="28">
        <f t="shared" si="18"/>
        <v>-5048</v>
      </c>
      <c r="AA42" s="28">
        <f t="shared" si="18"/>
        <v>130220.29999999999</v>
      </c>
      <c r="AB42" s="28">
        <f>AB43+AB44+AB45+AB46</f>
        <v>41747.499999999993</v>
      </c>
      <c r="AC42" s="59"/>
      <c r="AD42" s="11"/>
    </row>
    <row r="43" spans="1:30" ht="15.75" x14ac:dyDescent="0.2">
      <c r="A43" s="50" t="s">
        <v>153</v>
      </c>
      <c r="B43" s="51" t="s">
        <v>154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68">
        <f t="shared" si="6"/>
        <v>34078.699999999997</v>
      </c>
      <c r="P43" s="52"/>
      <c r="Q43" s="68">
        <f t="shared" si="7"/>
        <v>34078.699999999997</v>
      </c>
      <c r="R43" s="52"/>
      <c r="S43" s="68">
        <f t="shared" si="8"/>
        <v>34078.699999999997</v>
      </c>
      <c r="T43" s="52"/>
      <c r="U43" s="68">
        <f t="shared" si="9"/>
        <v>34078.699999999997</v>
      </c>
      <c r="V43" s="52"/>
      <c r="W43" s="68">
        <f t="shared" si="10"/>
        <v>34078.699999999997</v>
      </c>
      <c r="X43" s="52"/>
      <c r="Y43" s="68">
        <f t="shared" si="11"/>
        <v>34078.699999999997</v>
      </c>
      <c r="Z43" s="52"/>
      <c r="AA43" s="53">
        <f t="shared" si="12"/>
        <v>34078.699999999997</v>
      </c>
      <c r="AB43" s="17"/>
      <c r="AC43" s="60"/>
      <c r="AD43" s="11"/>
    </row>
    <row r="44" spans="1:30" ht="25.5" x14ac:dyDescent="0.25">
      <c r="A44" s="50" t="s">
        <v>155</v>
      </c>
      <c r="B44" s="51" t="s">
        <v>156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68">
        <f t="shared" si="6"/>
        <v>11392.6</v>
      </c>
      <c r="P44" s="52"/>
      <c r="Q44" s="68">
        <f t="shared" si="7"/>
        <v>11392.6</v>
      </c>
      <c r="R44" s="52">
        <v>418.19999999999891</v>
      </c>
      <c r="S44" s="68">
        <f t="shared" si="8"/>
        <v>11810.8</v>
      </c>
      <c r="T44" s="52"/>
      <c r="U44" s="68">
        <f t="shared" si="9"/>
        <v>11810.8</v>
      </c>
      <c r="V44" s="52">
        <v>391</v>
      </c>
      <c r="W44" s="68">
        <f t="shared" si="10"/>
        <v>12201.8</v>
      </c>
      <c r="X44" s="52">
        <v>193.60000000000036</v>
      </c>
      <c r="Y44" s="68">
        <f t="shared" si="11"/>
        <v>12395.4</v>
      </c>
      <c r="Z44" s="52"/>
      <c r="AA44" s="53">
        <f t="shared" si="12"/>
        <v>12395.4</v>
      </c>
      <c r="AB44" s="17">
        <f>F44+R44+V44+X44</f>
        <v>1015.6000000000004</v>
      </c>
      <c r="AC44" s="55"/>
      <c r="AD44" s="11"/>
    </row>
    <row r="45" spans="1:30" ht="25.5" x14ac:dyDescent="0.25">
      <c r="A45" s="50" t="s">
        <v>157</v>
      </c>
      <c r="B45" s="51" t="s">
        <v>158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68">
        <f t="shared" si="6"/>
        <v>150</v>
      </c>
      <c r="P45" s="52"/>
      <c r="Q45" s="68">
        <f t="shared" si="7"/>
        <v>150</v>
      </c>
      <c r="R45" s="52"/>
      <c r="S45" s="68">
        <f t="shared" si="8"/>
        <v>150</v>
      </c>
      <c r="T45" s="52"/>
      <c r="U45" s="68">
        <f t="shared" si="9"/>
        <v>150</v>
      </c>
      <c r="V45" s="52">
        <v>100</v>
      </c>
      <c r="W45" s="68">
        <f t="shared" si="10"/>
        <v>250</v>
      </c>
      <c r="X45" s="52"/>
      <c r="Y45" s="68">
        <f t="shared" si="11"/>
        <v>250</v>
      </c>
      <c r="Z45" s="52"/>
      <c r="AA45" s="53">
        <f t="shared" si="12"/>
        <v>250</v>
      </c>
      <c r="AB45" s="17">
        <f>V45</f>
        <v>100</v>
      </c>
      <c r="AC45" s="55"/>
      <c r="AD45" s="11"/>
    </row>
    <row r="46" spans="1:30" ht="20.25" customHeight="1" x14ac:dyDescent="0.25">
      <c r="A46" s="50" t="s">
        <v>159</v>
      </c>
      <c r="B46" s="51" t="s">
        <v>160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68">
        <f t="shared" si="6"/>
        <v>47884.7</v>
      </c>
      <c r="P46" s="52"/>
      <c r="Q46" s="68">
        <f t="shared" si="7"/>
        <v>47884.7</v>
      </c>
      <c r="R46" s="52"/>
      <c r="S46" s="68">
        <f t="shared" si="8"/>
        <v>47884.7</v>
      </c>
      <c r="T46" s="52"/>
      <c r="U46" s="68">
        <f t="shared" si="9"/>
        <v>47884.7</v>
      </c>
      <c r="V46" s="52">
        <v>-571</v>
      </c>
      <c r="W46" s="68">
        <f t="shared" si="10"/>
        <v>47313.7</v>
      </c>
      <c r="X46" s="52">
        <v>41230.5</v>
      </c>
      <c r="Y46" s="68">
        <f t="shared" si="11"/>
        <v>88544.2</v>
      </c>
      <c r="Z46" s="52">
        <v>-5048</v>
      </c>
      <c r="AA46" s="53">
        <f t="shared" si="12"/>
        <v>83496.2</v>
      </c>
      <c r="AB46" s="17">
        <f>J46+V46+X46+Z46</f>
        <v>40631.899999999994</v>
      </c>
      <c r="AC46" s="55"/>
      <c r="AD46" s="11"/>
    </row>
    <row r="47" spans="1:30" s="12" customFormat="1" ht="15.75" x14ac:dyDescent="0.2">
      <c r="A47" s="57" t="s">
        <v>161</v>
      </c>
      <c r="B47" s="27" t="s">
        <v>162</v>
      </c>
      <c r="C47" s="28">
        <f>SUM(C48:C54)</f>
        <v>30530038.699999999</v>
      </c>
      <c r="D47" s="28"/>
      <c r="E47" s="28">
        <f t="shared" ref="E47:AA47" si="19">SUM(E48:E54)</f>
        <v>30530038.699999999</v>
      </c>
      <c r="F47" s="28">
        <f t="shared" si="19"/>
        <v>-247304.29999999789</v>
      </c>
      <c r="G47" s="28">
        <f t="shared" si="19"/>
        <v>30282734.400000002</v>
      </c>
      <c r="H47" s="28">
        <f t="shared" si="19"/>
        <v>130</v>
      </c>
      <c r="I47" s="28">
        <f t="shared" si="19"/>
        <v>30282864.400000002</v>
      </c>
      <c r="J47" s="28">
        <f t="shared" si="19"/>
        <v>48854.799999997806</v>
      </c>
      <c r="K47" s="28">
        <f t="shared" si="19"/>
        <v>30331719.199999996</v>
      </c>
      <c r="L47" s="28">
        <f t="shared" si="19"/>
        <v>-22744.600000000297</v>
      </c>
      <c r="M47" s="28">
        <f t="shared" si="19"/>
        <v>30308974.600000001</v>
      </c>
      <c r="N47" s="28">
        <f t="shared" si="19"/>
        <v>627187.10000000242</v>
      </c>
      <c r="O47" s="28">
        <f t="shared" si="19"/>
        <v>30936161.700000003</v>
      </c>
      <c r="P47" s="28">
        <f t="shared" si="19"/>
        <v>3935.8999999999301</v>
      </c>
      <c r="Q47" s="28">
        <f t="shared" si="19"/>
        <v>30940097.599999998</v>
      </c>
      <c r="R47" s="28">
        <f t="shared" si="19"/>
        <v>312522.09999999974</v>
      </c>
      <c r="S47" s="28">
        <f t="shared" si="19"/>
        <v>31252619.700000003</v>
      </c>
      <c r="T47" s="28"/>
      <c r="U47" s="28">
        <f t="shared" si="19"/>
        <v>31252619.700000003</v>
      </c>
      <c r="V47" s="28">
        <f t="shared" si="19"/>
        <v>982391.69999999728</v>
      </c>
      <c r="W47" s="28">
        <f t="shared" si="19"/>
        <v>32235011.400000002</v>
      </c>
      <c r="X47" s="28">
        <f t="shared" si="19"/>
        <v>6042.4000000001106</v>
      </c>
      <c r="Y47" s="28">
        <f t="shared" si="19"/>
        <v>32241053.799999997</v>
      </c>
      <c r="Z47" s="28">
        <f t="shared" si="19"/>
        <v>106148.50000000175</v>
      </c>
      <c r="AA47" s="28">
        <f t="shared" si="19"/>
        <v>32347202.299999997</v>
      </c>
      <c r="AB47" s="28">
        <f>AB48+AB49+AB50+AB51+AB52+AB53+AB54</f>
        <v>1817163.600000001</v>
      </c>
      <c r="AC47" s="59"/>
      <c r="AD47" s="11"/>
    </row>
    <row r="48" spans="1:30" ht="17.25" customHeight="1" x14ac:dyDescent="0.2">
      <c r="A48" s="50" t="s">
        <v>163</v>
      </c>
      <c r="B48" s="51" t="s">
        <v>164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68">
        <f t="shared" si="6"/>
        <v>7513655.9000000004</v>
      </c>
      <c r="P48" s="52"/>
      <c r="Q48" s="68">
        <f t="shared" si="7"/>
        <v>7513655.9000000004</v>
      </c>
      <c r="R48" s="52">
        <v>36685.399999999441</v>
      </c>
      <c r="S48" s="68">
        <f t="shared" si="8"/>
        <v>7550341.2999999998</v>
      </c>
      <c r="T48" s="52"/>
      <c r="U48" s="68">
        <f t="shared" si="9"/>
        <v>7550341.2999999998</v>
      </c>
      <c r="V48" s="52">
        <v>-948414.79999999981</v>
      </c>
      <c r="W48" s="68">
        <f t="shared" si="10"/>
        <v>6601926.5</v>
      </c>
      <c r="X48" s="52">
        <v>-15.799999999813735</v>
      </c>
      <c r="Y48" s="68">
        <f t="shared" si="11"/>
        <v>6601910.7000000002</v>
      </c>
      <c r="Z48" s="52">
        <v>394265.89999999944</v>
      </c>
      <c r="AA48" s="53">
        <f t="shared" si="12"/>
        <v>6996176.5999999996</v>
      </c>
      <c r="AB48" s="17">
        <f>F48+J48+N48+R48+V48+X48+Z48</f>
        <v>-299654.5</v>
      </c>
      <c r="AC48" s="60"/>
      <c r="AD48" s="11"/>
    </row>
    <row r="49" spans="1:30" ht="18" customHeight="1" x14ac:dyDescent="0.25">
      <c r="A49" s="50" t="s">
        <v>165</v>
      </c>
      <c r="B49" s="51" t="s">
        <v>166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68">
        <f t="shared" si="6"/>
        <v>18458970.100000001</v>
      </c>
      <c r="P49" s="52"/>
      <c r="Q49" s="68">
        <f t="shared" si="7"/>
        <v>18458970.100000001</v>
      </c>
      <c r="R49" s="52">
        <v>272918.5</v>
      </c>
      <c r="S49" s="68">
        <f t="shared" si="8"/>
        <v>18731888.600000001</v>
      </c>
      <c r="T49" s="52"/>
      <c r="U49" s="68">
        <f t="shared" si="9"/>
        <v>18731888.600000001</v>
      </c>
      <c r="V49" s="52">
        <v>1861500.299999997</v>
      </c>
      <c r="W49" s="68">
        <f t="shared" si="10"/>
        <v>20593388.899999999</v>
      </c>
      <c r="X49" s="52">
        <v>-1800</v>
      </c>
      <c r="Y49" s="68">
        <f t="shared" si="11"/>
        <v>20591588.899999999</v>
      </c>
      <c r="Z49" s="52">
        <v>-302905.09999999776</v>
      </c>
      <c r="AA49" s="53">
        <f t="shared" si="12"/>
        <v>20288683.800000001</v>
      </c>
      <c r="AB49" s="17">
        <f>F49+J49+N49+R49+V49+X49+Z49</f>
        <v>2244741.8000000007</v>
      </c>
      <c r="AC49" s="55"/>
      <c r="AD49" s="11"/>
    </row>
    <row r="50" spans="1:30" ht="19.5" customHeight="1" x14ac:dyDescent="0.25">
      <c r="A50" s="50" t="s">
        <v>167</v>
      </c>
      <c r="B50" s="51" t="s">
        <v>168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68">
        <f t="shared" si="6"/>
        <v>748637.5</v>
      </c>
      <c r="P50" s="52">
        <v>-28.599999999976717</v>
      </c>
      <c r="Q50" s="68">
        <f t="shared" si="7"/>
        <v>748608.9</v>
      </c>
      <c r="R50" s="52">
        <v>-192.59999999997672</v>
      </c>
      <c r="S50" s="68">
        <f t="shared" si="8"/>
        <v>748416.3</v>
      </c>
      <c r="T50" s="52"/>
      <c r="U50" s="68">
        <f t="shared" si="9"/>
        <v>748416.3</v>
      </c>
      <c r="V50" s="52">
        <v>585.69999999995343</v>
      </c>
      <c r="W50" s="68">
        <f t="shared" si="10"/>
        <v>749002</v>
      </c>
      <c r="X50" s="52">
        <v>3199.6999999999534</v>
      </c>
      <c r="Y50" s="68">
        <f t="shared" si="11"/>
        <v>752201.7</v>
      </c>
      <c r="Z50" s="52">
        <v>-13053.79999999993</v>
      </c>
      <c r="AA50" s="53">
        <f t="shared" si="12"/>
        <v>739147.9</v>
      </c>
      <c r="AB50" s="17">
        <f>F50+J50+L50+P50+R50+V50+X50+Z50</f>
        <v>37273</v>
      </c>
      <c r="AC50" s="55"/>
      <c r="AD50" s="11"/>
    </row>
    <row r="51" spans="1:30" ht="18" customHeight="1" x14ac:dyDescent="0.25">
      <c r="A51" s="50" t="s">
        <v>169</v>
      </c>
      <c r="B51" s="51" t="s">
        <v>170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68">
        <f t="shared" si="6"/>
        <v>3112052.8</v>
      </c>
      <c r="P51" s="52">
        <v>140</v>
      </c>
      <c r="Q51" s="68">
        <f t="shared" si="7"/>
        <v>3112192.8</v>
      </c>
      <c r="R51" s="52">
        <v>661.3000000002794</v>
      </c>
      <c r="S51" s="68">
        <f t="shared" si="8"/>
        <v>3112854.1</v>
      </c>
      <c r="T51" s="52"/>
      <c r="U51" s="68">
        <f t="shared" si="9"/>
        <v>3112854.1</v>
      </c>
      <c r="V51" s="52">
        <v>77105</v>
      </c>
      <c r="W51" s="68">
        <f t="shared" si="10"/>
        <v>3189959.1</v>
      </c>
      <c r="X51" s="52">
        <v>1353.5</v>
      </c>
      <c r="Y51" s="68">
        <f t="shared" si="11"/>
        <v>3191312.6</v>
      </c>
      <c r="Z51" s="52">
        <v>21073</v>
      </c>
      <c r="AA51" s="53">
        <f t="shared" si="12"/>
        <v>3212385.6</v>
      </c>
      <c r="AB51" s="17">
        <f>F51+J51+L51+P51+R51+V51+X51+Z51</f>
        <v>103444.10000000009</v>
      </c>
      <c r="AC51" s="55"/>
      <c r="AD51" s="11"/>
    </row>
    <row r="52" spans="1:30" ht="25.5" x14ac:dyDescent="0.25">
      <c r="A52" s="50" t="s">
        <v>171</v>
      </c>
      <c r="B52" s="51" t="s">
        <v>172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68">
        <f t="shared" si="6"/>
        <v>225217</v>
      </c>
      <c r="P52" s="52">
        <v>2026.5</v>
      </c>
      <c r="Q52" s="68">
        <f t="shared" si="7"/>
        <v>227243.5</v>
      </c>
      <c r="R52" s="52">
        <v>2449.5</v>
      </c>
      <c r="S52" s="68">
        <f t="shared" si="8"/>
        <v>229693</v>
      </c>
      <c r="T52" s="52"/>
      <c r="U52" s="68">
        <f t="shared" si="9"/>
        <v>229693</v>
      </c>
      <c r="V52" s="52">
        <v>6961</v>
      </c>
      <c r="W52" s="68">
        <f t="shared" si="10"/>
        <v>236654</v>
      </c>
      <c r="X52" s="52">
        <v>-1122.1000000000058</v>
      </c>
      <c r="Y52" s="68">
        <f t="shared" si="11"/>
        <v>235531.9</v>
      </c>
      <c r="Z52" s="52">
        <v>5267.5</v>
      </c>
      <c r="AA52" s="53">
        <f t="shared" si="12"/>
        <v>240799.4</v>
      </c>
      <c r="AB52" s="17">
        <f>F52+H52+J52+L52+P52+R52+V52+X52+Z52</f>
        <v>-183102.30000000002</v>
      </c>
      <c r="AC52" s="55"/>
      <c r="AD52" s="11"/>
    </row>
    <row r="53" spans="1:30" ht="17.25" customHeight="1" x14ac:dyDescent="0.25">
      <c r="A53" s="50" t="s">
        <v>173</v>
      </c>
      <c r="B53" s="51" t="s">
        <v>174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68">
        <f t="shared" si="6"/>
        <v>603406.30000000005</v>
      </c>
      <c r="P53" s="52">
        <v>1777.3999999999069</v>
      </c>
      <c r="Q53" s="68">
        <f t="shared" si="7"/>
        <v>605183.69999999995</v>
      </c>
      <c r="R53" s="52"/>
      <c r="S53" s="68">
        <f t="shared" si="8"/>
        <v>605183.69999999995</v>
      </c>
      <c r="T53" s="52"/>
      <c r="U53" s="68">
        <f t="shared" si="9"/>
        <v>605183.69999999995</v>
      </c>
      <c r="V53" s="52">
        <v>-16236.899999999907</v>
      </c>
      <c r="W53" s="68">
        <f t="shared" si="10"/>
        <v>588946.80000000005</v>
      </c>
      <c r="X53" s="52">
        <v>-4940.4000000000233</v>
      </c>
      <c r="Y53" s="68">
        <f t="shared" si="11"/>
        <v>584006.40000000002</v>
      </c>
      <c r="Z53" s="52">
        <v>-3356.4000000000233</v>
      </c>
      <c r="AA53" s="53">
        <f t="shared" si="12"/>
        <v>580650</v>
      </c>
      <c r="AB53" s="17">
        <f>J53+L53+P53+V53+X53+Z53</f>
        <v>-103634.09999999998</v>
      </c>
      <c r="AC53" s="35"/>
      <c r="AD53" s="11"/>
    </row>
    <row r="54" spans="1:30" ht="16.5" customHeight="1" x14ac:dyDescent="0.25">
      <c r="A54" s="50" t="s">
        <v>175</v>
      </c>
      <c r="B54" s="51" t="s">
        <v>176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68">
        <f t="shared" si="6"/>
        <v>274222.09999999998</v>
      </c>
      <c r="P54" s="52">
        <v>20.6</v>
      </c>
      <c r="Q54" s="68">
        <f t="shared" si="7"/>
        <v>274242.69999999995</v>
      </c>
      <c r="R54" s="52"/>
      <c r="S54" s="68">
        <f t="shared" si="8"/>
        <v>274242.69999999995</v>
      </c>
      <c r="T54" s="52"/>
      <c r="U54" s="68">
        <f t="shared" si="9"/>
        <v>274242.69999999995</v>
      </c>
      <c r="V54" s="52">
        <v>891.40000000002328</v>
      </c>
      <c r="W54" s="68">
        <f t="shared" si="10"/>
        <v>275134.09999999998</v>
      </c>
      <c r="X54" s="52">
        <v>9367.5</v>
      </c>
      <c r="Y54" s="68">
        <f t="shared" si="11"/>
        <v>284501.59999999998</v>
      </c>
      <c r="Z54" s="52">
        <v>4857.4000000000233</v>
      </c>
      <c r="AA54" s="53">
        <f t="shared" si="12"/>
        <v>289359</v>
      </c>
      <c r="AB54" s="17">
        <f>F54+J54+L54+P54+V54+X54+Z54</f>
        <v>18095.599999999999</v>
      </c>
      <c r="AC54" s="35"/>
      <c r="AD54" s="11"/>
    </row>
    <row r="55" spans="1:30" s="12" customFormat="1" ht="21" customHeight="1" x14ac:dyDescent="0.2">
      <c r="A55" s="57" t="s">
        <v>177</v>
      </c>
      <c r="B55" s="27" t="s">
        <v>178</v>
      </c>
      <c r="C55" s="28">
        <f>SUM(C56:C57)</f>
        <v>2101371.7000000002</v>
      </c>
      <c r="D55" s="28"/>
      <c r="E55" s="28">
        <f t="shared" ref="E55:AA55" si="20">SUM(E56:E57)</f>
        <v>2101371.7000000002</v>
      </c>
      <c r="F55" s="28">
        <f t="shared" si="20"/>
        <v>263941.40000000014</v>
      </c>
      <c r="G55" s="28">
        <f t="shared" si="20"/>
        <v>2365313.1</v>
      </c>
      <c r="H55" s="28"/>
      <c r="I55" s="28">
        <f t="shared" si="20"/>
        <v>2365313.1</v>
      </c>
      <c r="J55" s="28">
        <f t="shared" si="20"/>
        <v>50926</v>
      </c>
      <c r="K55" s="28">
        <f t="shared" si="20"/>
        <v>2416239.1</v>
      </c>
      <c r="L55" s="28">
        <f t="shared" si="20"/>
        <v>34343.299999999814</v>
      </c>
      <c r="M55" s="28">
        <f t="shared" si="20"/>
        <v>2450582.4</v>
      </c>
      <c r="N55" s="28"/>
      <c r="O55" s="28">
        <f t="shared" si="20"/>
        <v>2450582.4</v>
      </c>
      <c r="P55" s="28"/>
      <c r="Q55" s="28">
        <f t="shared" si="20"/>
        <v>2450582.4</v>
      </c>
      <c r="R55" s="28">
        <f t="shared" si="20"/>
        <v>164531.30000000028</v>
      </c>
      <c r="S55" s="28">
        <f t="shared" si="20"/>
        <v>2615113.7000000002</v>
      </c>
      <c r="T55" s="28"/>
      <c r="U55" s="28">
        <f t="shared" si="20"/>
        <v>2615113.7000000002</v>
      </c>
      <c r="V55" s="28">
        <f t="shared" si="20"/>
        <v>75082.799999999814</v>
      </c>
      <c r="W55" s="28">
        <f t="shared" si="20"/>
        <v>2690196.5</v>
      </c>
      <c r="X55" s="28">
        <f t="shared" si="20"/>
        <v>34222.400000000096</v>
      </c>
      <c r="Y55" s="28">
        <f t="shared" si="20"/>
        <v>2724418.9</v>
      </c>
      <c r="Z55" s="28">
        <f t="shared" si="20"/>
        <v>8453.5999999998094</v>
      </c>
      <c r="AA55" s="28">
        <f t="shared" si="20"/>
        <v>2732872.5</v>
      </c>
      <c r="AB55" s="28">
        <f>AB56+AB57</f>
        <v>631500.79999999993</v>
      </c>
      <c r="AC55" s="71"/>
      <c r="AD55" s="11"/>
    </row>
    <row r="56" spans="1:30" ht="18" customHeight="1" x14ac:dyDescent="0.2">
      <c r="A56" s="50" t="s">
        <v>179</v>
      </c>
      <c r="B56" s="51" t="s">
        <v>180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68">
        <f t="shared" si="6"/>
        <v>2403697.4</v>
      </c>
      <c r="P56" s="52"/>
      <c r="Q56" s="68">
        <f t="shared" si="7"/>
        <v>2403697.4</v>
      </c>
      <c r="R56" s="52">
        <v>164531.30000000028</v>
      </c>
      <c r="S56" s="68">
        <f t="shared" si="8"/>
        <v>2568228.7000000002</v>
      </c>
      <c r="T56" s="52"/>
      <c r="U56" s="68">
        <f t="shared" si="9"/>
        <v>2568228.7000000002</v>
      </c>
      <c r="V56" s="52">
        <v>75082.799999999814</v>
      </c>
      <c r="W56" s="68">
        <f t="shared" si="10"/>
        <v>2643311.5</v>
      </c>
      <c r="X56" s="52">
        <v>27262.600000000093</v>
      </c>
      <c r="Y56" s="68">
        <f t="shared" si="11"/>
        <v>2670574.1</v>
      </c>
      <c r="Z56" s="52">
        <v>7670.7999999998137</v>
      </c>
      <c r="AA56" s="53">
        <f t="shared" si="12"/>
        <v>2678244.9</v>
      </c>
      <c r="AB56" s="17">
        <f>F56+J56+L56+R56+V56+X56+Z56</f>
        <v>623791.69999999995</v>
      </c>
      <c r="AC56" s="72"/>
      <c r="AD56" s="11"/>
    </row>
    <row r="57" spans="1:30" ht="18.75" customHeight="1" x14ac:dyDescent="0.25">
      <c r="A57" s="50" t="s">
        <v>181</v>
      </c>
      <c r="B57" s="51" t="s">
        <v>182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68">
        <f t="shared" si="6"/>
        <v>46885</v>
      </c>
      <c r="P57" s="52"/>
      <c r="Q57" s="68">
        <f t="shared" si="7"/>
        <v>46885</v>
      </c>
      <c r="R57" s="52"/>
      <c r="S57" s="68">
        <f t="shared" si="8"/>
        <v>46885</v>
      </c>
      <c r="T57" s="52"/>
      <c r="U57" s="68">
        <f t="shared" si="9"/>
        <v>46885</v>
      </c>
      <c r="V57" s="52"/>
      <c r="W57" s="68">
        <f t="shared" si="10"/>
        <v>46885</v>
      </c>
      <c r="X57" s="52">
        <v>6959.8000000000029</v>
      </c>
      <c r="Y57" s="68">
        <f t="shared" si="11"/>
        <v>53844.800000000003</v>
      </c>
      <c r="Z57" s="52">
        <v>782.79999999999563</v>
      </c>
      <c r="AA57" s="53">
        <f t="shared" si="12"/>
        <v>54627.6</v>
      </c>
      <c r="AB57" s="17">
        <f>F57+J57+X57+Z57</f>
        <v>7709.0999999999985</v>
      </c>
      <c r="AC57" s="35"/>
      <c r="AD57" s="11"/>
    </row>
    <row r="58" spans="1:30" s="12" customFormat="1" ht="20.25" customHeight="1" x14ac:dyDescent="0.2">
      <c r="A58" s="57" t="s">
        <v>183</v>
      </c>
      <c r="B58" s="27" t="s">
        <v>184</v>
      </c>
      <c r="C58" s="28">
        <f>SUM(C59:C65)</f>
        <v>11012757.400000002</v>
      </c>
      <c r="D58" s="28">
        <f t="shared" ref="D58:AB58" si="21">SUM(D59:D65)</f>
        <v>293500</v>
      </c>
      <c r="E58" s="28">
        <f t="shared" si="21"/>
        <v>11306257.399999999</v>
      </c>
      <c r="F58" s="28">
        <f t="shared" si="21"/>
        <v>78.799999999813735</v>
      </c>
      <c r="G58" s="28">
        <f t="shared" si="21"/>
        <v>11306336.199999999</v>
      </c>
      <c r="H58" s="28">
        <f t="shared" si="21"/>
        <v>40024.19999999908</v>
      </c>
      <c r="I58" s="28">
        <f t="shared" si="21"/>
        <v>11346360.399999999</v>
      </c>
      <c r="J58" s="28">
        <f t="shared" si="21"/>
        <v>948867.30000000028</v>
      </c>
      <c r="K58" s="28">
        <f t="shared" si="21"/>
        <v>12295227.700000001</v>
      </c>
      <c r="L58" s="28">
        <f t="shared" si="21"/>
        <v>1911951.7</v>
      </c>
      <c r="M58" s="28">
        <f t="shared" si="21"/>
        <v>14207179.399999999</v>
      </c>
      <c r="N58" s="28"/>
      <c r="O58" s="28">
        <f t="shared" si="21"/>
        <v>14207179.399999999</v>
      </c>
      <c r="P58" s="28">
        <f t="shared" si="21"/>
        <v>1885590</v>
      </c>
      <c r="Q58" s="28">
        <f t="shared" si="21"/>
        <v>16092769.399999999</v>
      </c>
      <c r="R58" s="28">
        <f t="shared" si="21"/>
        <v>465424.09999999974</v>
      </c>
      <c r="S58" s="28">
        <f t="shared" si="21"/>
        <v>16558193.499999998</v>
      </c>
      <c r="T58" s="28"/>
      <c r="U58" s="28">
        <f t="shared" si="21"/>
        <v>16558193.499999998</v>
      </c>
      <c r="V58" s="28">
        <f t="shared" si="21"/>
        <v>2171543.100000001</v>
      </c>
      <c r="W58" s="28">
        <f t="shared" si="21"/>
        <v>18729736.600000001</v>
      </c>
      <c r="X58" s="28">
        <f t="shared" si="21"/>
        <v>10997.40000000014</v>
      </c>
      <c r="Y58" s="28">
        <f t="shared" si="21"/>
        <v>18740734.000000004</v>
      </c>
      <c r="Z58" s="28">
        <f t="shared" si="21"/>
        <v>1516705.5999999987</v>
      </c>
      <c r="AA58" s="28">
        <f t="shared" si="21"/>
        <v>20257439.600000001</v>
      </c>
      <c r="AB58" s="28">
        <f t="shared" si="21"/>
        <v>9244682.1999999993</v>
      </c>
      <c r="AC58" s="71"/>
      <c r="AD58" s="11"/>
    </row>
    <row r="59" spans="1:30" ht="18.75" customHeight="1" x14ac:dyDescent="0.2">
      <c r="A59" s="50" t="s">
        <v>185</v>
      </c>
      <c r="B59" s="51" t="s">
        <v>186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68">
        <f t="shared" si="6"/>
        <v>8420440.6999999993</v>
      </c>
      <c r="P59" s="52">
        <v>1885590</v>
      </c>
      <c r="Q59" s="68">
        <f t="shared" si="7"/>
        <v>10306030.699999999</v>
      </c>
      <c r="R59" s="52">
        <v>577344</v>
      </c>
      <c r="S59" s="68">
        <f t="shared" si="8"/>
        <v>10883374.699999999</v>
      </c>
      <c r="T59" s="52"/>
      <c r="U59" s="68">
        <f t="shared" si="9"/>
        <v>10883374.699999999</v>
      </c>
      <c r="V59" s="52">
        <v>638711.60000000149</v>
      </c>
      <c r="W59" s="68">
        <f t="shared" si="10"/>
        <v>11522086.300000001</v>
      </c>
      <c r="X59" s="52"/>
      <c r="Y59" s="68">
        <f t="shared" si="11"/>
        <v>11522086.300000001</v>
      </c>
      <c r="Z59" s="52">
        <v>390292.89999999851</v>
      </c>
      <c r="AA59" s="53">
        <f t="shared" si="12"/>
        <v>11912379.199999999</v>
      </c>
      <c r="AB59" s="17">
        <f>H59+J59+L59+P59+R59+V59+Z59</f>
        <v>4496766.7999999989</v>
      </c>
      <c r="AC59" s="72"/>
      <c r="AD59" s="11"/>
    </row>
    <row r="60" spans="1:30" ht="21" customHeight="1" x14ac:dyDescent="0.25">
      <c r="A60" s="50" t="s">
        <v>187</v>
      </c>
      <c r="B60" s="51" t="s">
        <v>188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68">
        <f t="shared" si="6"/>
        <v>1316178.3</v>
      </c>
      <c r="P60" s="52"/>
      <c r="Q60" s="68">
        <f t="shared" si="7"/>
        <v>1316178.3</v>
      </c>
      <c r="R60" s="52">
        <v>-107301.30000000005</v>
      </c>
      <c r="S60" s="68">
        <f t="shared" si="8"/>
        <v>1208877</v>
      </c>
      <c r="T60" s="52"/>
      <c r="U60" s="68">
        <f t="shared" si="9"/>
        <v>1208877</v>
      </c>
      <c r="V60" s="52">
        <v>157219.30000000005</v>
      </c>
      <c r="W60" s="68">
        <f t="shared" si="10"/>
        <v>1366096.3</v>
      </c>
      <c r="X60" s="52">
        <v>286.69999999995343</v>
      </c>
      <c r="Y60" s="68">
        <f t="shared" si="11"/>
        <v>1366383</v>
      </c>
      <c r="Z60" s="52">
        <v>328972.39999999991</v>
      </c>
      <c r="AA60" s="53">
        <f t="shared" si="12"/>
        <v>1695355.4</v>
      </c>
      <c r="AB60" s="17">
        <f>D60+H60+J60+L60+R60+V60+X60+Z60</f>
        <v>1266395.7</v>
      </c>
      <c r="AC60" s="35"/>
      <c r="AD60" s="11"/>
    </row>
    <row r="61" spans="1:30" ht="17.25" customHeight="1" x14ac:dyDescent="0.2">
      <c r="A61" s="50" t="s">
        <v>189</v>
      </c>
      <c r="B61" s="51" t="s">
        <v>190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68">
        <f t="shared" si="6"/>
        <v>499790.2</v>
      </c>
      <c r="P61" s="52"/>
      <c r="Q61" s="68">
        <f t="shared" si="7"/>
        <v>499790.2</v>
      </c>
      <c r="R61" s="52">
        <v>14657.099999999977</v>
      </c>
      <c r="S61" s="68">
        <f t="shared" si="8"/>
        <v>514447.3</v>
      </c>
      <c r="T61" s="52"/>
      <c r="U61" s="68">
        <f t="shared" si="9"/>
        <v>514447.3</v>
      </c>
      <c r="V61" s="52">
        <v>35366.000000000058</v>
      </c>
      <c r="W61" s="68">
        <f t="shared" si="10"/>
        <v>549813.30000000005</v>
      </c>
      <c r="X61" s="52"/>
      <c r="Y61" s="68">
        <f t="shared" si="11"/>
        <v>549813.30000000005</v>
      </c>
      <c r="Z61" s="52">
        <v>5931.1999999999534</v>
      </c>
      <c r="AA61" s="53">
        <f t="shared" si="12"/>
        <v>555744.5</v>
      </c>
      <c r="AB61" s="17">
        <f>D61+J61+L61+R61+V61+Z61</f>
        <v>405517</v>
      </c>
      <c r="AC61" s="72"/>
      <c r="AD61" s="11"/>
    </row>
    <row r="62" spans="1:30" ht="17.25" customHeight="1" x14ac:dyDescent="0.25">
      <c r="A62" s="50" t="s">
        <v>191</v>
      </c>
      <c r="B62" s="51" t="s">
        <v>192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68">
        <f t="shared" si="6"/>
        <v>94165.8</v>
      </c>
      <c r="P62" s="52"/>
      <c r="Q62" s="68">
        <f t="shared" si="7"/>
        <v>94165.8</v>
      </c>
      <c r="R62" s="52">
        <v>-383.60000000000582</v>
      </c>
      <c r="S62" s="68">
        <f t="shared" si="8"/>
        <v>93782.2</v>
      </c>
      <c r="T62" s="52"/>
      <c r="U62" s="68">
        <f t="shared" si="9"/>
        <v>93782.2</v>
      </c>
      <c r="V62" s="52">
        <v>1351.8000000000029</v>
      </c>
      <c r="W62" s="68">
        <f t="shared" si="10"/>
        <v>95134</v>
      </c>
      <c r="X62" s="52"/>
      <c r="Y62" s="68">
        <f t="shared" si="11"/>
        <v>95134</v>
      </c>
      <c r="Z62" s="52">
        <v>132.69999999999709</v>
      </c>
      <c r="AA62" s="53">
        <f t="shared" si="12"/>
        <v>95266.7</v>
      </c>
      <c r="AB62" s="17">
        <f>J62+L62+R62+V62+Z62</f>
        <v>1815.5</v>
      </c>
      <c r="AC62" s="35"/>
      <c r="AD62" s="11"/>
    </row>
    <row r="63" spans="1:30" ht="25.5" x14ac:dyDescent="0.25">
      <c r="A63" s="50" t="s">
        <v>193</v>
      </c>
      <c r="B63" s="51" t="s">
        <v>194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68">
        <f t="shared" si="6"/>
        <v>205627.2</v>
      </c>
      <c r="P63" s="52"/>
      <c r="Q63" s="68">
        <f t="shared" si="7"/>
        <v>205627.2</v>
      </c>
      <c r="R63" s="52"/>
      <c r="S63" s="68">
        <f t="shared" si="8"/>
        <v>205627.2</v>
      </c>
      <c r="T63" s="52"/>
      <c r="U63" s="68">
        <f t="shared" si="9"/>
        <v>205627.2</v>
      </c>
      <c r="V63" s="52">
        <v>2857.5999999999767</v>
      </c>
      <c r="W63" s="68">
        <f t="shared" si="10"/>
        <v>208484.8</v>
      </c>
      <c r="X63" s="52"/>
      <c r="Y63" s="68">
        <f t="shared" si="11"/>
        <v>208484.8</v>
      </c>
      <c r="Z63" s="52"/>
      <c r="AA63" s="53">
        <f t="shared" si="12"/>
        <v>208484.8</v>
      </c>
      <c r="AB63" s="17">
        <f>J63+V63</f>
        <v>2885.5999999999767</v>
      </c>
      <c r="AC63" s="35"/>
      <c r="AD63" s="11"/>
    </row>
    <row r="64" spans="1:30" ht="17.25" customHeight="1" x14ac:dyDescent="0.25">
      <c r="A64" s="50" t="s">
        <v>195</v>
      </c>
      <c r="B64" s="51" t="s">
        <v>196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68">
        <f t="shared" si="6"/>
        <v>7634.5</v>
      </c>
      <c r="P64" s="52"/>
      <c r="Q64" s="68">
        <f t="shared" si="7"/>
        <v>7634.5</v>
      </c>
      <c r="R64" s="52">
        <v>-146.39999999999964</v>
      </c>
      <c r="S64" s="68">
        <f t="shared" si="8"/>
        <v>7488.1</v>
      </c>
      <c r="T64" s="52"/>
      <c r="U64" s="68">
        <f t="shared" si="9"/>
        <v>7488.1</v>
      </c>
      <c r="V64" s="52">
        <v>94.199999999999818</v>
      </c>
      <c r="W64" s="68">
        <f t="shared" si="10"/>
        <v>7582.3</v>
      </c>
      <c r="X64" s="52"/>
      <c r="Y64" s="68">
        <f t="shared" si="11"/>
        <v>7582.3</v>
      </c>
      <c r="Z64" s="52">
        <v>8.5</v>
      </c>
      <c r="AA64" s="53">
        <f t="shared" si="12"/>
        <v>7590.8</v>
      </c>
      <c r="AB64" s="17">
        <f>J64+L64+R64+V64+Z64</f>
        <v>414.60000000000036</v>
      </c>
      <c r="AC64" s="35"/>
      <c r="AD64" s="11"/>
    </row>
    <row r="65" spans="1:30" ht="18.75" customHeight="1" x14ac:dyDescent="0.25">
      <c r="A65" s="50" t="s">
        <v>197</v>
      </c>
      <c r="B65" s="51" t="s">
        <v>198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68">
        <f t="shared" si="6"/>
        <v>3663342.7</v>
      </c>
      <c r="P65" s="52"/>
      <c r="Q65" s="68">
        <f t="shared" si="7"/>
        <v>3663342.7</v>
      </c>
      <c r="R65" s="52">
        <v>-18745.700000000186</v>
      </c>
      <c r="S65" s="68">
        <f t="shared" si="8"/>
        <v>3644597</v>
      </c>
      <c r="T65" s="52"/>
      <c r="U65" s="68">
        <f t="shared" si="9"/>
        <v>3644597</v>
      </c>
      <c r="V65" s="52">
        <v>1335942.5999999996</v>
      </c>
      <c r="W65" s="68">
        <f t="shared" si="10"/>
        <v>4980539.5999999996</v>
      </c>
      <c r="X65" s="52">
        <v>10710.700000000186</v>
      </c>
      <c r="Y65" s="68">
        <f t="shared" si="11"/>
        <v>4991250.3</v>
      </c>
      <c r="Z65" s="52">
        <v>791367.90000000037</v>
      </c>
      <c r="AA65" s="53">
        <f t="shared" si="12"/>
        <v>5782618.2000000002</v>
      </c>
      <c r="AB65" s="17">
        <f>F65+H65+J65+L65+R65+V65+X65+Z65</f>
        <v>3070887</v>
      </c>
      <c r="AC65" s="35"/>
      <c r="AD65" s="11"/>
    </row>
    <row r="66" spans="1:30" s="12" customFormat="1" ht="24" customHeight="1" x14ac:dyDescent="0.2">
      <c r="A66" s="57" t="s">
        <v>199</v>
      </c>
      <c r="B66" s="27" t="s">
        <v>200</v>
      </c>
      <c r="C66" s="28">
        <f>SUM(C67:C71)</f>
        <v>42122098.199999996</v>
      </c>
      <c r="D66" s="28">
        <f t="shared" ref="D66:AB66" si="22">SUM(D67:D71)</f>
        <v>90527.09999999986</v>
      </c>
      <c r="E66" s="28">
        <f t="shared" si="22"/>
        <v>42212625.299999997</v>
      </c>
      <c r="F66" s="28">
        <f t="shared" si="22"/>
        <v>19761.799999998882</v>
      </c>
      <c r="G66" s="28">
        <f t="shared" si="22"/>
        <v>42232387.100000001</v>
      </c>
      <c r="H66" s="28">
        <f t="shared" si="22"/>
        <v>15303.400000000373</v>
      </c>
      <c r="I66" s="28">
        <f t="shared" si="22"/>
        <v>42247690.5</v>
      </c>
      <c r="J66" s="28">
        <f t="shared" si="22"/>
        <v>388256.09999999986</v>
      </c>
      <c r="K66" s="28">
        <f t="shared" si="22"/>
        <v>42635946.600000001</v>
      </c>
      <c r="L66" s="28">
        <f t="shared" si="22"/>
        <v>23060.800000001444</v>
      </c>
      <c r="M66" s="28">
        <f t="shared" si="22"/>
        <v>42659007.399999999</v>
      </c>
      <c r="N66" s="28"/>
      <c r="O66" s="28">
        <f t="shared" si="22"/>
        <v>42659007.399999999</v>
      </c>
      <c r="P66" s="28">
        <f t="shared" si="22"/>
        <v>738.99999999976717</v>
      </c>
      <c r="Q66" s="28">
        <f t="shared" si="22"/>
        <v>42659746.399999999</v>
      </c>
      <c r="R66" s="28">
        <f t="shared" si="22"/>
        <v>58285.499999998137</v>
      </c>
      <c r="S66" s="28">
        <f t="shared" si="22"/>
        <v>42718031.899999991</v>
      </c>
      <c r="T66" s="28"/>
      <c r="U66" s="28">
        <f t="shared" si="22"/>
        <v>42718031.899999991</v>
      </c>
      <c r="V66" s="28">
        <f t="shared" si="22"/>
        <v>298415.30000000191</v>
      </c>
      <c r="W66" s="28">
        <f t="shared" si="22"/>
        <v>43016447.200000003</v>
      </c>
      <c r="X66" s="28">
        <f t="shared" si="22"/>
        <v>-104526.5000000021</v>
      </c>
      <c r="Y66" s="28">
        <f t="shared" si="22"/>
        <v>42911920.699999996</v>
      </c>
      <c r="Z66" s="28">
        <f t="shared" si="22"/>
        <v>-562566.90000000014</v>
      </c>
      <c r="AA66" s="28">
        <f t="shared" si="22"/>
        <v>42349353.799999997</v>
      </c>
      <c r="AB66" s="28">
        <f t="shared" si="22"/>
        <v>227255.599999998</v>
      </c>
      <c r="AC66" s="71"/>
      <c r="AD66" s="11"/>
    </row>
    <row r="67" spans="1:30" ht="19.5" customHeight="1" x14ac:dyDescent="0.2">
      <c r="A67" s="50" t="s">
        <v>201</v>
      </c>
      <c r="B67" s="51" t="s">
        <v>202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68">
        <f t="shared" si="6"/>
        <v>141349.1</v>
      </c>
      <c r="P67" s="52"/>
      <c r="Q67" s="68">
        <f t="shared" si="7"/>
        <v>141349.1</v>
      </c>
      <c r="R67" s="52"/>
      <c r="S67" s="68">
        <f t="shared" si="8"/>
        <v>141349.1</v>
      </c>
      <c r="T67" s="52"/>
      <c r="U67" s="68">
        <f t="shared" si="9"/>
        <v>141349.1</v>
      </c>
      <c r="V67" s="52"/>
      <c r="W67" s="68">
        <f t="shared" si="10"/>
        <v>141349.1</v>
      </c>
      <c r="X67" s="52">
        <v>17750</v>
      </c>
      <c r="Y67" s="68">
        <f t="shared" si="11"/>
        <v>159099.1</v>
      </c>
      <c r="Z67" s="52">
        <v>1170</v>
      </c>
      <c r="AA67" s="53">
        <f t="shared" si="12"/>
        <v>160269.1</v>
      </c>
      <c r="AB67" s="17">
        <f>X67+Z67</f>
        <v>18920</v>
      </c>
      <c r="AC67" s="72"/>
      <c r="AD67" s="11"/>
    </row>
    <row r="68" spans="1:30" ht="20.25" customHeight="1" x14ac:dyDescent="0.25">
      <c r="A68" s="50" t="s">
        <v>203</v>
      </c>
      <c r="B68" s="51" t="s">
        <v>204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68">
        <f t="shared" si="6"/>
        <v>6133944.7000000002</v>
      </c>
      <c r="P68" s="52">
        <v>4144.5999999996275</v>
      </c>
      <c r="Q68" s="68">
        <f t="shared" si="7"/>
        <v>6138089.2999999998</v>
      </c>
      <c r="R68" s="52">
        <v>-2449.5</v>
      </c>
      <c r="S68" s="68">
        <f t="shared" si="8"/>
        <v>6135639.7999999998</v>
      </c>
      <c r="T68" s="52"/>
      <c r="U68" s="68">
        <f t="shared" si="9"/>
        <v>6135639.7999999998</v>
      </c>
      <c r="V68" s="52">
        <v>310288.20000000019</v>
      </c>
      <c r="W68" s="68">
        <f t="shared" si="10"/>
        <v>6445928</v>
      </c>
      <c r="X68" s="52">
        <v>3755.5999999996275</v>
      </c>
      <c r="Y68" s="68">
        <f t="shared" si="11"/>
        <v>6449683.5999999996</v>
      </c>
      <c r="Z68" s="52">
        <v>-6601</v>
      </c>
      <c r="AA68" s="53">
        <f t="shared" si="12"/>
        <v>6443082.5999999996</v>
      </c>
      <c r="AB68" s="17">
        <f>J68+L68+P68+R68+V68+X68+Z68</f>
        <v>385458.69999999925</v>
      </c>
      <c r="AC68" s="35"/>
      <c r="AD68" s="11"/>
    </row>
    <row r="69" spans="1:30" ht="20.25" customHeight="1" x14ac:dyDescent="0.25">
      <c r="A69" s="50" t="s">
        <v>205</v>
      </c>
      <c r="B69" s="51" t="s">
        <v>206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68">
        <f t="shared" si="6"/>
        <v>21266558.100000001</v>
      </c>
      <c r="P69" s="52">
        <v>-8279.5</v>
      </c>
      <c r="Q69" s="68">
        <f t="shared" si="7"/>
        <v>21258278.600000001</v>
      </c>
      <c r="R69" s="52">
        <v>32628.099999997765</v>
      </c>
      <c r="S69" s="68">
        <f t="shared" si="8"/>
        <v>21290906.699999999</v>
      </c>
      <c r="T69" s="52"/>
      <c r="U69" s="68">
        <f t="shared" si="9"/>
        <v>21290906.699999999</v>
      </c>
      <c r="V69" s="52">
        <v>-619231.59999999776</v>
      </c>
      <c r="W69" s="68">
        <f t="shared" si="10"/>
        <v>20671675.100000001</v>
      </c>
      <c r="X69" s="52">
        <v>-4961.6000000014901</v>
      </c>
      <c r="Y69" s="68">
        <f t="shared" si="11"/>
        <v>20666713.5</v>
      </c>
      <c r="Z69" s="52">
        <v>-553111.5</v>
      </c>
      <c r="AA69" s="53">
        <f t="shared" si="12"/>
        <v>20113602</v>
      </c>
      <c r="AB69" s="17">
        <f>F69+J69+L69+P69+R69+V69+X69+Z69</f>
        <v>-1170467.8000000007</v>
      </c>
      <c r="AC69" s="35"/>
      <c r="AD69" s="11"/>
    </row>
    <row r="70" spans="1:30" ht="20.25" customHeight="1" x14ac:dyDescent="0.25">
      <c r="A70" s="50" t="s">
        <v>207</v>
      </c>
      <c r="B70" s="51" t="s">
        <v>208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68">
        <f t="shared" si="6"/>
        <v>13891420.6</v>
      </c>
      <c r="P70" s="52"/>
      <c r="Q70" s="68">
        <f t="shared" si="7"/>
        <v>13891420.6</v>
      </c>
      <c r="R70" s="52">
        <v>23670.400000000373</v>
      </c>
      <c r="S70" s="68">
        <f t="shared" si="8"/>
        <v>13915091</v>
      </c>
      <c r="T70" s="52"/>
      <c r="U70" s="68">
        <f t="shared" si="9"/>
        <v>13915091</v>
      </c>
      <c r="V70" s="52">
        <v>590557.09999999963</v>
      </c>
      <c r="W70" s="68">
        <f t="shared" si="10"/>
        <v>14505648.1</v>
      </c>
      <c r="X70" s="52">
        <v>-154684.40000000037</v>
      </c>
      <c r="Y70" s="68">
        <f t="shared" si="11"/>
        <v>14350963.699999999</v>
      </c>
      <c r="Z70" s="52">
        <v>-16747</v>
      </c>
      <c r="AA70" s="53">
        <f t="shared" si="12"/>
        <v>14334216.699999999</v>
      </c>
      <c r="AB70" s="17">
        <f>F70+H70+J70+L70+R70+V70+X70+Z70</f>
        <v>801693.09999999963</v>
      </c>
      <c r="AC70" s="35"/>
      <c r="AD70" s="11"/>
    </row>
    <row r="71" spans="1:30" ht="18" customHeight="1" x14ac:dyDescent="0.25">
      <c r="A71" s="50" t="s">
        <v>209</v>
      </c>
      <c r="B71" s="51" t="s">
        <v>210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68">
        <f t="shared" si="6"/>
        <v>1225734.8999999999</v>
      </c>
      <c r="P71" s="52">
        <v>4873.9000000001397</v>
      </c>
      <c r="Q71" s="68">
        <f t="shared" si="7"/>
        <v>1230608.8</v>
      </c>
      <c r="R71" s="52">
        <v>4436.5</v>
      </c>
      <c r="S71" s="68">
        <f t="shared" si="8"/>
        <v>1235045.3</v>
      </c>
      <c r="T71" s="52"/>
      <c r="U71" s="68">
        <f t="shared" si="9"/>
        <v>1235045.3</v>
      </c>
      <c r="V71" s="52">
        <v>16801.59999999986</v>
      </c>
      <c r="W71" s="68">
        <f t="shared" si="10"/>
        <v>1251846.8999999999</v>
      </c>
      <c r="X71" s="52">
        <v>33613.90000000014</v>
      </c>
      <c r="Y71" s="68">
        <f t="shared" si="11"/>
        <v>1285460.8</v>
      </c>
      <c r="Z71" s="52">
        <v>12722.59999999986</v>
      </c>
      <c r="AA71" s="53">
        <f t="shared" si="12"/>
        <v>1298183.3999999999</v>
      </c>
      <c r="AB71" s="17">
        <f>D71+H71+J71+L71+P71+R71+V71+X71+Z71</f>
        <v>191651.59999999986</v>
      </c>
      <c r="AC71" s="35"/>
      <c r="AD71" s="11"/>
    </row>
    <row r="72" spans="1:30" s="12" customFormat="1" ht="18.75" customHeight="1" x14ac:dyDescent="0.2">
      <c r="A72" s="57" t="s">
        <v>211</v>
      </c>
      <c r="B72" s="27" t="s">
        <v>212</v>
      </c>
      <c r="C72" s="28">
        <f>SUM(C73:C76)</f>
        <v>1847129.7999999998</v>
      </c>
      <c r="D72" s="28"/>
      <c r="E72" s="28">
        <f t="shared" ref="E72:AA72" si="23">SUM(E73:E76)</f>
        <v>1847129.7999999998</v>
      </c>
      <c r="F72" s="28">
        <f t="shared" si="23"/>
        <v>4331</v>
      </c>
      <c r="G72" s="28">
        <f t="shared" si="23"/>
        <v>1851460.7999999998</v>
      </c>
      <c r="H72" s="28"/>
      <c r="I72" s="28">
        <f t="shared" si="23"/>
        <v>1851460.7999999998</v>
      </c>
      <c r="J72" s="28">
        <f t="shared" si="23"/>
        <v>78164.700000000143</v>
      </c>
      <c r="K72" s="28">
        <f t="shared" si="23"/>
        <v>1929625.5000000002</v>
      </c>
      <c r="L72" s="28">
        <f t="shared" si="23"/>
        <v>38957.599999999977</v>
      </c>
      <c r="M72" s="28">
        <f t="shared" si="23"/>
        <v>1968583.1</v>
      </c>
      <c r="N72" s="28"/>
      <c r="O72" s="28">
        <f t="shared" si="23"/>
        <v>1968583.1</v>
      </c>
      <c r="P72" s="28">
        <f t="shared" si="23"/>
        <v>-1777.4000000000233</v>
      </c>
      <c r="Q72" s="28">
        <f t="shared" si="23"/>
        <v>1966805.7000000002</v>
      </c>
      <c r="R72" s="28">
        <f t="shared" si="23"/>
        <v>-146700</v>
      </c>
      <c r="S72" s="28">
        <f t="shared" si="23"/>
        <v>1820105.7000000002</v>
      </c>
      <c r="T72" s="28"/>
      <c r="U72" s="28">
        <f t="shared" si="23"/>
        <v>1820105.7000000002</v>
      </c>
      <c r="V72" s="28">
        <f t="shared" si="23"/>
        <v>59822.7</v>
      </c>
      <c r="W72" s="28">
        <f t="shared" si="23"/>
        <v>1879928.4000000001</v>
      </c>
      <c r="X72" s="28">
        <f t="shared" si="23"/>
        <v>67625.3</v>
      </c>
      <c r="Y72" s="28">
        <f t="shared" si="23"/>
        <v>1947553.7000000002</v>
      </c>
      <c r="Z72" s="28">
        <f t="shared" si="23"/>
        <v>13696.70000000007</v>
      </c>
      <c r="AA72" s="28">
        <f t="shared" si="23"/>
        <v>1961250.4</v>
      </c>
      <c r="AB72" s="28">
        <f>AB73+AB74+AB75+AB76</f>
        <v>114120.60000000017</v>
      </c>
      <c r="AC72" s="71"/>
      <c r="AD72" s="11"/>
    </row>
    <row r="73" spans="1:30" ht="20.25" customHeight="1" x14ac:dyDescent="0.2">
      <c r="A73" s="50" t="s">
        <v>213</v>
      </c>
      <c r="B73" s="51" t="s">
        <v>214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24">I73+J73</f>
        <v>615551.80000000005</v>
      </c>
      <c r="L73" s="52">
        <v>80</v>
      </c>
      <c r="M73" s="53">
        <f t="shared" ref="M73:M86" si="25">K73+L73</f>
        <v>615631.80000000005</v>
      </c>
      <c r="N73" s="52"/>
      <c r="O73" s="68">
        <f t="shared" ref="O73:O86" si="26">M73+N73</f>
        <v>615631.80000000005</v>
      </c>
      <c r="P73" s="52">
        <v>-2792.1000000000931</v>
      </c>
      <c r="Q73" s="68">
        <f t="shared" ref="Q73:Q86" si="27">O73+P73</f>
        <v>612839.69999999995</v>
      </c>
      <c r="R73" s="52"/>
      <c r="S73" s="68">
        <f t="shared" ref="S73:S86" si="28">Q73+R73</f>
        <v>612839.69999999995</v>
      </c>
      <c r="T73" s="52"/>
      <c r="U73" s="68">
        <f t="shared" ref="U73:U86" si="29">S73+T73</f>
        <v>612839.69999999995</v>
      </c>
      <c r="V73" s="52">
        <v>-3129.5999999999767</v>
      </c>
      <c r="W73" s="68">
        <f t="shared" ref="W73:W86" si="30">U73+V73</f>
        <v>609710.1</v>
      </c>
      <c r="X73" s="52"/>
      <c r="Y73" s="68">
        <f t="shared" ref="Y73:Y86" si="31">W73+X73</f>
        <v>609710.1</v>
      </c>
      <c r="Z73" s="52">
        <v>1320.5</v>
      </c>
      <c r="AA73" s="53">
        <f t="shared" ref="AA73:AA86" si="32">Y73+Z73</f>
        <v>611030.6</v>
      </c>
      <c r="AB73" s="17">
        <f>F73+J73+L73+P73+V73+Z73</f>
        <v>8692</v>
      </c>
      <c r="AC73" s="72"/>
      <c r="AD73" s="11"/>
    </row>
    <row r="74" spans="1:30" ht="19.5" customHeight="1" x14ac:dyDescent="0.25">
      <c r="A74" s="50" t="s">
        <v>215</v>
      </c>
      <c r="B74" s="51" t="s">
        <v>216</v>
      </c>
      <c r="C74" s="15">
        <v>678777.2</v>
      </c>
      <c r="D74" s="52"/>
      <c r="E74" s="53">
        <f t="shared" ref="E74:E86" si="33">C74+D74</f>
        <v>678777.2</v>
      </c>
      <c r="F74" s="52"/>
      <c r="G74" s="53">
        <f t="shared" ref="G74:G86" si="34">E74+F74</f>
        <v>678777.2</v>
      </c>
      <c r="H74" s="52"/>
      <c r="I74" s="53">
        <f t="shared" ref="I74:I86" si="35">G74+H74</f>
        <v>678777.2</v>
      </c>
      <c r="J74" s="52">
        <v>69105.70000000007</v>
      </c>
      <c r="K74" s="53">
        <f t="shared" si="24"/>
        <v>747882.9</v>
      </c>
      <c r="L74" s="52">
        <v>38877.599999999977</v>
      </c>
      <c r="M74" s="53">
        <f t="shared" si="25"/>
        <v>786760.5</v>
      </c>
      <c r="N74" s="52"/>
      <c r="O74" s="68">
        <f t="shared" si="26"/>
        <v>786760.5</v>
      </c>
      <c r="P74" s="52">
        <v>1641.9000000000233</v>
      </c>
      <c r="Q74" s="68">
        <f t="shared" si="27"/>
        <v>788402.4</v>
      </c>
      <c r="R74" s="52">
        <v>-146700</v>
      </c>
      <c r="S74" s="68">
        <f t="shared" si="28"/>
        <v>641702.40000000002</v>
      </c>
      <c r="T74" s="52"/>
      <c r="U74" s="68">
        <f t="shared" si="29"/>
        <v>641702.40000000002</v>
      </c>
      <c r="V74" s="52">
        <v>12400</v>
      </c>
      <c r="W74" s="68">
        <f t="shared" si="30"/>
        <v>654102.4</v>
      </c>
      <c r="X74" s="52"/>
      <c r="Y74" s="68">
        <f t="shared" si="31"/>
        <v>654102.4</v>
      </c>
      <c r="Z74" s="52">
        <v>10494.400000000023</v>
      </c>
      <c r="AA74" s="53">
        <f t="shared" si="32"/>
        <v>664596.80000000005</v>
      </c>
      <c r="AB74" s="17">
        <f>J74+L74+P74+R74+V74+Z74</f>
        <v>-14180.399999999907</v>
      </c>
      <c r="AC74" s="35"/>
      <c r="AD74" s="11"/>
    </row>
    <row r="75" spans="1:30" ht="19.5" customHeight="1" x14ac:dyDescent="0.25">
      <c r="A75" s="50" t="s">
        <v>217</v>
      </c>
      <c r="B75" s="51" t="s">
        <v>218</v>
      </c>
      <c r="C75" s="15">
        <v>545150.19999999995</v>
      </c>
      <c r="D75" s="52"/>
      <c r="E75" s="53">
        <f t="shared" si="33"/>
        <v>545150.19999999995</v>
      </c>
      <c r="F75" s="52"/>
      <c r="G75" s="53">
        <f t="shared" si="34"/>
        <v>545150.19999999995</v>
      </c>
      <c r="H75" s="52"/>
      <c r="I75" s="53">
        <f t="shared" si="35"/>
        <v>545150.19999999995</v>
      </c>
      <c r="J75" s="52">
        <v>177</v>
      </c>
      <c r="K75" s="53">
        <f t="shared" si="24"/>
        <v>545327.19999999995</v>
      </c>
      <c r="L75" s="52"/>
      <c r="M75" s="53">
        <f t="shared" si="25"/>
        <v>545327.19999999995</v>
      </c>
      <c r="N75" s="52"/>
      <c r="O75" s="68">
        <f t="shared" si="26"/>
        <v>545327.19999999995</v>
      </c>
      <c r="P75" s="52">
        <v>-627.19999999995343</v>
      </c>
      <c r="Q75" s="68">
        <f t="shared" si="27"/>
        <v>544700</v>
      </c>
      <c r="R75" s="52"/>
      <c r="S75" s="68">
        <f t="shared" si="28"/>
        <v>544700</v>
      </c>
      <c r="T75" s="52"/>
      <c r="U75" s="68">
        <f t="shared" si="29"/>
        <v>544700</v>
      </c>
      <c r="V75" s="52">
        <v>46276.099999999977</v>
      </c>
      <c r="W75" s="68">
        <f t="shared" si="30"/>
        <v>590976.1</v>
      </c>
      <c r="X75" s="52">
        <v>64700</v>
      </c>
      <c r="Y75" s="68">
        <f t="shared" si="31"/>
        <v>655676.1</v>
      </c>
      <c r="Z75" s="52">
        <v>1881.8000000000466</v>
      </c>
      <c r="AA75" s="53">
        <f t="shared" si="32"/>
        <v>657557.9</v>
      </c>
      <c r="AB75" s="17">
        <f>J75+P75+V75+X75+Z75</f>
        <v>112407.70000000007</v>
      </c>
      <c r="AC75" s="35"/>
      <c r="AD75" s="11"/>
    </row>
    <row r="76" spans="1:30" ht="27.75" customHeight="1" x14ac:dyDescent="0.25">
      <c r="A76" s="50" t="s">
        <v>219</v>
      </c>
      <c r="B76" s="51" t="s">
        <v>220</v>
      </c>
      <c r="C76" s="15">
        <v>20863.8</v>
      </c>
      <c r="D76" s="52"/>
      <c r="E76" s="53">
        <f t="shared" si="33"/>
        <v>20863.8</v>
      </c>
      <c r="F76" s="52"/>
      <c r="G76" s="53">
        <f t="shared" si="34"/>
        <v>20863.8</v>
      </c>
      <c r="H76" s="52"/>
      <c r="I76" s="53">
        <f t="shared" si="35"/>
        <v>20863.8</v>
      </c>
      <c r="J76" s="52">
        <v>-0.2</v>
      </c>
      <c r="K76" s="53">
        <f t="shared" si="24"/>
        <v>20863.599999999999</v>
      </c>
      <c r="L76" s="52"/>
      <c r="M76" s="53">
        <f t="shared" si="25"/>
        <v>20863.599999999999</v>
      </c>
      <c r="N76" s="52"/>
      <c r="O76" s="68">
        <f t="shared" si="26"/>
        <v>20863.599999999999</v>
      </c>
      <c r="P76" s="52"/>
      <c r="Q76" s="68">
        <f t="shared" si="27"/>
        <v>20863.599999999999</v>
      </c>
      <c r="R76" s="52"/>
      <c r="S76" s="68">
        <f t="shared" si="28"/>
        <v>20863.599999999999</v>
      </c>
      <c r="T76" s="52"/>
      <c r="U76" s="68">
        <f t="shared" si="29"/>
        <v>20863.599999999999</v>
      </c>
      <c r="V76" s="52">
        <v>4276.2000000000007</v>
      </c>
      <c r="W76" s="68">
        <f t="shared" si="30"/>
        <v>25139.8</v>
      </c>
      <c r="X76" s="52">
        <v>2925.2999999999993</v>
      </c>
      <c r="Y76" s="68">
        <f t="shared" si="31"/>
        <v>28065.1</v>
      </c>
      <c r="Z76" s="52"/>
      <c r="AA76" s="53">
        <f t="shared" si="32"/>
        <v>28065.1</v>
      </c>
      <c r="AB76" s="17">
        <f>J76+V76+X76</f>
        <v>7201.3</v>
      </c>
      <c r="AC76" s="35"/>
      <c r="AD76" s="11"/>
    </row>
    <row r="77" spans="1:30" s="12" customFormat="1" ht="21" customHeight="1" x14ac:dyDescent="0.2">
      <c r="A77" s="57" t="s">
        <v>221</v>
      </c>
      <c r="B77" s="27" t="s">
        <v>222</v>
      </c>
      <c r="C77" s="28">
        <f t="shared" ref="C77:AA77" si="36">SUM(C78:C80)</f>
        <v>119853.1</v>
      </c>
      <c r="D77" s="28"/>
      <c r="E77" s="28">
        <f t="shared" si="36"/>
        <v>119853.1</v>
      </c>
      <c r="F77" s="28"/>
      <c r="G77" s="28">
        <f t="shared" si="36"/>
        <v>119853.1</v>
      </c>
      <c r="H77" s="28"/>
      <c r="I77" s="28">
        <f t="shared" si="36"/>
        <v>119853.1</v>
      </c>
      <c r="J77" s="28"/>
      <c r="K77" s="28">
        <f t="shared" si="36"/>
        <v>119853.1</v>
      </c>
      <c r="L77" s="28"/>
      <c r="M77" s="28">
        <f t="shared" si="36"/>
        <v>119853.1</v>
      </c>
      <c r="N77" s="28"/>
      <c r="O77" s="28">
        <f t="shared" si="36"/>
        <v>119853.1</v>
      </c>
      <c r="P77" s="28">
        <f t="shared" si="36"/>
        <v>-27.399999999994179</v>
      </c>
      <c r="Q77" s="28">
        <f t="shared" si="36"/>
        <v>119825.70000000001</v>
      </c>
      <c r="R77" s="28"/>
      <c r="S77" s="28">
        <f t="shared" si="36"/>
        <v>119825.70000000001</v>
      </c>
      <c r="T77" s="28"/>
      <c r="U77" s="28">
        <f t="shared" si="36"/>
        <v>119825.70000000001</v>
      </c>
      <c r="V77" s="28">
        <f t="shared" si="36"/>
        <v>-1.4551915228366852E-11</v>
      </c>
      <c r="W77" s="28">
        <f t="shared" si="36"/>
        <v>119825.7</v>
      </c>
      <c r="X77" s="28">
        <f t="shared" si="36"/>
        <v>3531.1000000000058</v>
      </c>
      <c r="Y77" s="28">
        <f t="shared" si="36"/>
        <v>123356.8</v>
      </c>
      <c r="Z77" s="28">
        <f t="shared" si="36"/>
        <v>118.00000000001091</v>
      </c>
      <c r="AA77" s="28">
        <f t="shared" si="36"/>
        <v>123474.80000000002</v>
      </c>
      <c r="AB77" s="28">
        <f>AB78+AB79+AB80</f>
        <v>3621.700000000008</v>
      </c>
      <c r="AC77" s="71"/>
      <c r="AD77" s="11"/>
    </row>
    <row r="78" spans="1:30" ht="18.75" customHeight="1" x14ac:dyDescent="0.2">
      <c r="A78" s="50" t="s">
        <v>223</v>
      </c>
      <c r="B78" s="51" t="s">
        <v>224</v>
      </c>
      <c r="C78" s="61">
        <v>31201.200000000001</v>
      </c>
      <c r="D78" s="52"/>
      <c r="E78" s="53">
        <f t="shared" si="33"/>
        <v>31201.200000000001</v>
      </c>
      <c r="F78" s="52"/>
      <c r="G78" s="53">
        <f t="shared" si="34"/>
        <v>31201.200000000001</v>
      </c>
      <c r="H78" s="52"/>
      <c r="I78" s="53">
        <f t="shared" si="35"/>
        <v>31201.200000000001</v>
      </c>
      <c r="J78" s="52"/>
      <c r="K78" s="53">
        <f t="shared" si="24"/>
        <v>31201.200000000001</v>
      </c>
      <c r="L78" s="52">
        <v>1417.7000000000007</v>
      </c>
      <c r="M78" s="53">
        <f t="shared" si="25"/>
        <v>32618.9</v>
      </c>
      <c r="N78" s="52"/>
      <c r="O78" s="68">
        <f t="shared" si="26"/>
        <v>32618.9</v>
      </c>
      <c r="P78" s="52"/>
      <c r="Q78" s="68">
        <f t="shared" si="27"/>
        <v>32618.9</v>
      </c>
      <c r="R78" s="52"/>
      <c r="S78" s="68">
        <f t="shared" si="28"/>
        <v>32618.9</v>
      </c>
      <c r="T78" s="52"/>
      <c r="U78" s="68">
        <f t="shared" si="29"/>
        <v>32618.9</v>
      </c>
      <c r="V78" s="52">
        <v>289.19999999999709</v>
      </c>
      <c r="W78" s="68">
        <f t="shared" si="30"/>
        <v>32908.1</v>
      </c>
      <c r="X78" s="52"/>
      <c r="Y78" s="68">
        <f t="shared" si="31"/>
        <v>32908.1</v>
      </c>
      <c r="Z78" s="52">
        <v>-18.799999999995634</v>
      </c>
      <c r="AA78" s="53">
        <f t="shared" si="32"/>
        <v>32889.300000000003</v>
      </c>
      <c r="AB78" s="17">
        <f>L78+V78+Z78</f>
        <v>1688.1000000000022</v>
      </c>
      <c r="AC78" s="72"/>
      <c r="AD78" s="11"/>
    </row>
    <row r="79" spans="1:30" ht="21" customHeight="1" x14ac:dyDescent="0.25">
      <c r="A79" s="50" t="s">
        <v>225</v>
      </c>
      <c r="B79" s="51" t="s">
        <v>226</v>
      </c>
      <c r="C79" s="61">
        <v>18141.900000000001</v>
      </c>
      <c r="D79" s="52"/>
      <c r="E79" s="53">
        <f t="shared" si="33"/>
        <v>18141.900000000001</v>
      </c>
      <c r="F79" s="52"/>
      <c r="G79" s="53">
        <f t="shared" si="34"/>
        <v>18141.900000000001</v>
      </c>
      <c r="H79" s="52"/>
      <c r="I79" s="53">
        <f t="shared" si="35"/>
        <v>18141.900000000001</v>
      </c>
      <c r="J79" s="52"/>
      <c r="K79" s="53">
        <f t="shared" si="24"/>
        <v>18141.900000000001</v>
      </c>
      <c r="L79" s="52">
        <v>-1417.7000000000007</v>
      </c>
      <c r="M79" s="53">
        <f t="shared" si="25"/>
        <v>16724.2</v>
      </c>
      <c r="N79" s="52"/>
      <c r="O79" s="68">
        <f t="shared" si="26"/>
        <v>16724.2</v>
      </c>
      <c r="P79" s="52"/>
      <c r="Q79" s="68">
        <f t="shared" si="27"/>
        <v>16724.2</v>
      </c>
      <c r="R79" s="52"/>
      <c r="S79" s="68">
        <f t="shared" si="28"/>
        <v>16724.2</v>
      </c>
      <c r="T79" s="52"/>
      <c r="U79" s="68">
        <f t="shared" si="29"/>
        <v>16724.2</v>
      </c>
      <c r="V79" s="52"/>
      <c r="W79" s="68">
        <f t="shared" si="30"/>
        <v>16724.2</v>
      </c>
      <c r="X79" s="52"/>
      <c r="Y79" s="68">
        <f t="shared" si="31"/>
        <v>16724.2</v>
      </c>
      <c r="Z79" s="52">
        <v>300.20000000000073</v>
      </c>
      <c r="AA79" s="53">
        <f t="shared" si="32"/>
        <v>17024.400000000001</v>
      </c>
      <c r="AB79" s="17">
        <f>L79+Z79</f>
        <v>-1117.5</v>
      </c>
      <c r="AC79" s="35"/>
      <c r="AD79" s="11"/>
    </row>
    <row r="80" spans="1:30" ht="25.5" x14ac:dyDescent="0.25">
      <c r="A80" s="50" t="s">
        <v>227</v>
      </c>
      <c r="B80" s="51" t="s">
        <v>228</v>
      </c>
      <c r="C80" s="15">
        <v>70510</v>
      </c>
      <c r="D80" s="52"/>
      <c r="E80" s="53">
        <f t="shared" si="33"/>
        <v>70510</v>
      </c>
      <c r="F80" s="52"/>
      <c r="G80" s="53">
        <f t="shared" si="34"/>
        <v>70510</v>
      </c>
      <c r="H80" s="52"/>
      <c r="I80" s="53">
        <f t="shared" si="35"/>
        <v>70510</v>
      </c>
      <c r="J80" s="52"/>
      <c r="K80" s="53">
        <f t="shared" si="24"/>
        <v>70510</v>
      </c>
      <c r="L80" s="52"/>
      <c r="M80" s="53">
        <f t="shared" si="25"/>
        <v>70510</v>
      </c>
      <c r="N80" s="52"/>
      <c r="O80" s="68">
        <f t="shared" si="26"/>
        <v>70510</v>
      </c>
      <c r="P80" s="52">
        <v>-27.399999999994179</v>
      </c>
      <c r="Q80" s="68">
        <f t="shared" si="27"/>
        <v>70482.600000000006</v>
      </c>
      <c r="R80" s="52"/>
      <c r="S80" s="68">
        <f t="shared" si="28"/>
        <v>70482.600000000006</v>
      </c>
      <c r="T80" s="52"/>
      <c r="U80" s="68">
        <f t="shared" si="29"/>
        <v>70482.600000000006</v>
      </c>
      <c r="V80" s="52">
        <v>-289.20000000001164</v>
      </c>
      <c r="W80" s="68">
        <f t="shared" si="30"/>
        <v>70193.399999999994</v>
      </c>
      <c r="X80" s="52">
        <v>3531.1000000000058</v>
      </c>
      <c r="Y80" s="68">
        <f t="shared" si="31"/>
        <v>73724.5</v>
      </c>
      <c r="Z80" s="52">
        <v>-163.39999999999418</v>
      </c>
      <c r="AA80" s="53">
        <f t="shared" si="32"/>
        <v>73561.100000000006</v>
      </c>
      <c r="AB80" s="17">
        <f>P80+V80+X80+Z80</f>
        <v>3051.1000000000058</v>
      </c>
      <c r="AC80" s="35"/>
      <c r="AD80" s="11"/>
    </row>
    <row r="81" spans="1:30" s="12" customFormat="1" ht="17.25" customHeight="1" x14ac:dyDescent="0.25">
      <c r="A81" s="57" t="s">
        <v>229</v>
      </c>
      <c r="B81" s="27" t="s">
        <v>230</v>
      </c>
      <c r="C81" s="28">
        <f>SUM(C82)</f>
        <v>2175715.2999999998</v>
      </c>
      <c r="D81" s="28"/>
      <c r="E81" s="28">
        <f t="shared" ref="E81:AB81" si="37">SUM(E82)</f>
        <v>2175715.2999999998</v>
      </c>
      <c r="F81" s="28"/>
      <c r="G81" s="28">
        <f t="shared" si="37"/>
        <v>2175715.2999999998</v>
      </c>
      <c r="H81" s="28"/>
      <c r="I81" s="28">
        <f t="shared" si="37"/>
        <v>2175715.2999999998</v>
      </c>
      <c r="J81" s="28"/>
      <c r="K81" s="28">
        <f t="shared" si="37"/>
        <v>2175715.2999999998</v>
      </c>
      <c r="L81" s="28">
        <f t="shared" si="37"/>
        <v>-49413.5</v>
      </c>
      <c r="M81" s="28">
        <f t="shared" si="37"/>
        <v>2126301.7999999998</v>
      </c>
      <c r="N81" s="28"/>
      <c r="O81" s="28">
        <f t="shared" si="37"/>
        <v>2126301.7999999998</v>
      </c>
      <c r="P81" s="28">
        <f t="shared" si="37"/>
        <v>-111999.99999999977</v>
      </c>
      <c r="Q81" s="28">
        <f t="shared" si="37"/>
        <v>2014301.8</v>
      </c>
      <c r="R81" s="28"/>
      <c r="S81" s="28">
        <f t="shared" si="37"/>
        <v>2014301.8</v>
      </c>
      <c r="T81" s="28"/>
      <c r="U81" s="28">
        <f t="shared" si="37"/>
        <v>2014301.8</v>
      </c>
      <c r="V81" s="28"/>
      <c r="W81" s="28">
        <f t="shared" si="37"/>
        <v>2014301.8</v>
      </c>
      <c r="X81" s="28"/>
      <c r="Y81" s="28">
        <f t="shared" si="37"/>
        <v>2014301.8</v>
      </c>
      <c r="Z81" s="28"/>
      <c r="AA81" s="28">
        <f t="shared" si="37"/>
        <v>2014301.8</v>
      </c>
      <c r="AB81" s="28">
        <f t="shared" si="37"/>
        <v>-161413.49999999977</v>
      </c>
      <c r="AC81" s="54"/>
      <c r="AD81" s="11"/>
    </row>
    <row r="82" spans="1:30" ht="25.5" x14ac:dyDescent="0.25">
      <c r="A82" s="50" t="s">
        <v>231</v>
      </c>
      <c r="B82" s="51" t="s">
        <v>232</v>
      </c>
      <c r="C82" s="15">
        <v>2175715.2999999998</v>
      </c>
      <c r="D82" s="52"/>
      <c r="E82" s="53">
        <f t="shared" si="33"/>
        <v>2175715.2999999998</v>
      </c>
      <c r="F82" s="52"/>
      <c r="G82" s="53">
        <f t="shared" si="34"/>
        <v>2175715.2999999998</v>
      </c>
      <c r="H82" s="52"/>
      <c r="I82" s="53">
        <f t="shared" si="35"/>
        <v>2175715.2999999998</v>
      </c>
      <c r="J82" s="52"/>
      <c r="K82" s="53">
        <f t="shared" si="24"/>
        <v>2175715.2999999998</v>
      </c>
      <c r="L82" s="52">
        <v>-49413.5</v>
      </c>
      <c r="M82" s="53">
        <f t="shared" si="25"/>
        <v>2126301.7999999998</v>
      </c>
      <c r="N82" s="52"/>
      <c r="O82" s="68">
        <f t="shared" si="26"/>
        <v>2126301.7999999998</v>
      </c>
      <c r="P82" s="52">
        <v>-111999.99999999977</v>
      </c>
      <c r="Q82" s="68">
        <f t="shared" si="27"/>
        <v>2014301.8</v>
      </c>
      <c r="R82" s="52"/>
      <c r="S82" s="68">
        <f t="shared" si="28"/>
        <v>2014301.8</v>
      </c>
      <c r="T82" s="52"/>
      <c r="U82" s="68">
        <f t="shared" si="29"/>
        <v>2014301.8</v>
      </c>
      <c r="V82" s="52"/>
      <c r="W82" s="68">
        <f t="shared" si="30"/>
        <v>2014301.8</v>
      </c>
      <c r="X82" s="52"/>
      <c r="Y82" s="68">
        <f t="shared" si="31"/>
        <v>2014301.8</v>
      </c>
      <c r="Z82" s="52"/>
      <c r="AA82" s="53">
        <f t="shared" si="32"/>
        <v>2014301.8</v>
      </c>
      <c r="AB82" s="17">
        <f>L82+P82</f>
        <v>-161413.49999999977</v>
      </c>
      <c r="AC82" s="55"/>
      <c r="AD82" s="11"/>
    </row>
    <row r="83" spans="1:30" s="12" customFormat="1" ht="27" customHeight="1" x14ac:dyDescent="0.2">
      <c r="A83" s="57" t="s">
        <v>233</v>
      </c>
      <c r="B83" s="27" t="s">
        <v>234</v>
      </c>
      <c r="C83" s="28">
        <f t="shared" ref="C83:AA83" si="38">SUM(C84:C86)</f>
        <v>5608696</v>
      </c>
      <c r="D83" s="28"/>
      <c r="E83" s="28">
        <f t="shared" si="38"/>
        <v>5608696</v>
      </c>
      <c r="F83" s="28">
        <f t="shared" si="38"/>
        <v>48007.100000000093</v>
      </c>
      <c r="G83" s="28">
        <f t="shared" si="38"/>
        <v>5656703.0999999996</v>
      </c>
      <c r="H83" s="28"/>
      <c r="I83" s="28">
        <f t="shared" si="38"/>
        <v>5656703.0999999996</v>
      </c>
      <c r="J83" s="28">
        <f t="shared" si="38"/>
        <v>478076.79999999981</v>
      </c>
      <c r="K83" s="28">
        <f t="shared" si="38"/>
        <v>6134779.9000000004</v>
      </c>
      <c r="L83" s="28"/>
      <c r="M83" s="28">
        <f t="shared" si="38"/>
        <v>6134779.9000000004</v>
      </c>
      <c r="N83" s="28">
        <f t="shared" si="38"/>
        <v>157762.5</v>
      </c>
      <c r="O83" s="28">
        <f t="shared" si="38"/>
        <v>6292542.4000000004</v>
      </c>
      <c r="P83" s="28">
        <f t="shared" si="38"/>
        <v>52000</v>
      </c>
      <c r="Q83" s="28">
        <f t="shared" si="38"/>
        <v>6344542.4000000004</v>
      </c>
      <c r="R83" s="28">
        <f t="shared" si="38"/>
        <v>20000</v>
      </c>
      <c r="S83" s="28">
        <f t="shared" si="38"/>
        <v>6364542.4000000004</v>
      </c>
      <c r="T83" s="28">
        <f t="shared" si="38"/>
        <v>901873.80000000028</v>
      </c>
      <c r="U83" s="28">
        <f t="shared" si="38"/>
        <v>7266416.2000000002</v>
      </c>
      <c r="V83" s="28">
        <f t="shared" si="38"/>
        <v>-330282.70000000019</v>
      </c>
      <c r="W83" s="28">
        <f t="shared" si="38"/>
        <v>6936133.5</v>
      </c>
      <c r="X83" s="28">
        <f t="shared" si="38"/>
        <v>25569.200000000186</v>
      </c>
      <c r="Y83" s="28">
        <f t="shared" si="38"/>
        <v>6961702.6999999993</v>
      </c>
      <c r="Z83" s="28">
        <f t="shared" si="38"/>
        <v>13000</v>
      </c>
      <c r="AA83" s="28">
        <f t="shared" si="38"/>
        <v>6974702.6999999993</v>
      </c>
      <c r="AB83" s="28">
        <f>AB84+AB85+AB86</f>
        <v>1366006.7000000002</v>
      </c>
      <c r="AC83" s="71"/>
      <c r="AD83" s="11"/>
    </row>
    <row r="84" spans="1:30" ht="38.25" x14ac:dyDescent="0.2">
      <c r="A84" s="50" t="s">
        <v>235</v>
      </c>
      <c r="B84" s="51" t="s">
        <v>236</v>
      </c>
      <c r="C84" s="15">
        <v>3430574.3</v>
      </c>
      <c r="D84" s="52"/>
      <c r="E84" s="53">
        <f t="shared" si="33"/>
        <v>3430574.3</v>
      </c>
      <c r="F84" s="52"/>
      <c r="G84" s="53">
        <f t="shared" si="34"/>
        <v>3430574.3</v>
      </c>
      <c r="H84" s="52"/>
      <c r="I84" s="53">
        <f t="shared" si="35"/>
        <v>3430574.3</v>
      </c>
      <c r="J84" s="52"/>
      <c r="K84" s="53">
        <f t="shared" si="24"/>
        <v>3430574.3</v>
      </c>
      <c r="L84" s="52"/>
      <c r="M84" s="53">
        <f t="shared" si="25"/>
        <v>3430574.3</v>
      </c>
      <c r="N84" s="52"/>
      <c r="O84" s="68">
        <f t="shared" si="26"/>
        <v>3430574.3</v>
      </c>
      <c r="P84" s="52"/>
      <c r="Q84" s="68">
        <f t="shared" si="27"/>
        <v>3430574.3</v>
      </c>
      <c r="R84" s="52"/>
      <c r="S84" s="68">
        <f t="shared" si="28"/>
        <v>3430574.3</v>
      </c>
      <c r="T84" s="52"/>
      <c r="U84" s="68">
        <f t="shared" si="29"/>
        <v>3430574.3</v>
      </c>
      <c r="V84" s="52"/>
      <c r="W84" s="68">
        <f t="shared" si="30"/>
        <v>3430574.3</v>
      </c>
      <c r="X84" s="52"/>
      <c r="Y84" s="68">
        <f t="shared" si="31"/>
        <v>3430574.3</v>
      </c>
      <c r="Z84" s="52"/>
      <c r="AA84" s="53">
        <f t="shared" si="32"/>
        <v>3430574.3</v>
      </c>
      <c r="AB84" s="17"/>
      <c r="AC84" s="72"/>
      <c r="AD84" s="11"/>
    </row>
    <row r="85" spans="1:30" ht="18" customHeight="1" x14ac:dyDescent="0.25">
      <c r="A85" s="50" t="s">
        <v>237</v>
      </c>
      <c r="B85" s="51" t="s">
        <v>238</v>
      </c>
      <c r="C85" s="15">
        <v>857645.3</v>
      </c>
      <c r="D85" s="52"/>
      <c r="E85" s="53">
        <f t="shared" si="33"/>
        <v>857645.3</v>
      </c>
      <c r="F85" s="52"/>
      <c r="G85" s="53">
        <f t="shared" si="34"/>
        <v>857645.3</v>
      </c>
      <c r="H85" s="52"/>
      <c r="I85" s="53">
        <f t="shared" si="35"/>
        <v>857645.3</v>
      </c>
      <c r="J85" s="52">
        <v>478943.89999999991</v>
      </c>
      <c r="K85" s="53">
        <f t="shared" si="24"/>
        <v>1336589.2</v>
      </c>
      <c r="L85" s="52"/>
      <c r="M85" s="53">
        <f t="shared" si="25"/>
        <v>1336589.2</v>
      </c>
      <c r="N85" s="52"/>
      <c r="O85" s="68">
        <f t="shared" si="26"/>
        <v>1336589.2</v>
      </c>
      <c r="P85" s="52"/>
      <c r="Q85" s="68">
        <f t="shared" si="27"/>
        <v>1336589.2</v>
      </c>
      <c r="R85" s="52"/>
      <c r="S85" s="68">
        <f t="shared" si="28"/>
        <v>1336589.2</v>
      </c>
      <c r="T85" s="52"/>
      <c r="U85" s="68">
        <f t="shared" si="29"/>
        <v>1336589.2</v>
      </c>
      <c r="V85" s="52">
        <v>-433479.39999999991</v>
      </c>
      <c r="W85" s="68">
        <f t="shared" si="30"/>
        <v>903109.8</v>
      </c>
      <c r="X85" s="52"/>
      <c r="Y85" s="68">
        <f t="shared" si="31"/>
        <v>903109.8</v>
      </c>
      <c r="Z85" s="52">
        <v>13000</v>
      </c>
      <c r="AA85" s="53">
        <f t="shared" si="32"/>
        <v>916109.8</v>
      </c>
      <c r="AB85" s="17">
        <f>J85+V85+Z85</f>
        <v>58464.5</v>
      </c>
      <c r="AC85" s="35"/>
      <c r="AD85" s="11"/>
    </row>
    <row r="86" spans="1:30" ht="20.25" customHeight="1" x14ac:dyDescent="0.25">
      <c r="A86" s="50" t="s">
        <v>239</v>
      </c>
      <c r="B86" s="51" t="s">
        <v>240</v>
      </c>
      <c r="C86" s="15">
        <v>1320476.3999999999</v>
      </c>
      <c r="D86" s="52"/>
      <c r="E86" s="53">
        <f t="shared" si="33"/>
        <v>1320476.3999999999</v>
      </c>
      <c r="F86" s="52">
        <v>48007.100000000093</v>
      </c>
      <c r="G86" s="53">
        <f t="shared" si="34"/>
        <v>1368483.5</v>
      </c>
      <c r="H86" s="52"/>
      <c r="I86" s="53">
        <f t="shared" si="35"/>
        <v>1368483.5</v>
      </c>
      <c r="J86" s="52">
        <v>-867.10000000009313</v>
      </c>
      <c r="K86" s="53">
        <f t="shared" si="24"/>
        <v>1367616.4</v>
      </c>
      <c r="L86" s="52"/>
      <c r="M86" s="53">
        <f t="shared" si="25"/>
        <v>1367616.4</v>
      </c>
      <c r="N86" s="52">
        <v>157762.5</v>
      </c>
      <c r="O86" s="68">
        <f t="shared" si="26"/>
        <v>1525378.9</v>
      </c>
      <c r="P86" s="52">
        <v>52000</v>
      </c>
      <c r="Q86" s="68">
        <f t="shared" si="27"/>
        <v>1577378.9</v>
      </c>
      <c r="R86" s="52">
        <v>20000</v>
      </c>
      <c r="S86" s="68">
        <f t="shared" si="28"/>
        <v>1597378.9</v>
      </c>
      <c r="T86" s="52">
        <v>901873.80000000028</v>
      </c>
      <c r="U86" s="68">
        <f t="shared" si="29"/>
        <v>2499252.7000000002</v>
      </c>
      <c r="V86" s="52">
        <v>103196.69999999972</v>
      </c>
      <c r="W86" s="68">
        <f t="shared" si="30"/>
        <v>2602449.4</v>
      </c>
      <c r="X86" s="52">
        <v>25569.200000000186</v>
      </c>
      <c r="Y86" s="68">
        <f t="shared" si="31"/>
        <v>2628018.6</v>
      </c>
      <c r="Z86" s="52"/>
      <c r="AA86" s="53">
        <f t="shared" si="32"/>
        <v>2628018.6</v>
      </c>
      <c r="AB86" s="17">
        <f>F86+J86+N86+P86+R86+T86+V86+X86</f>
        <v>1307542.2000000002</v>
      </c>
      <c r="AC86" s="35"/>
      <c r="AD86" s="11"/>
    </row>
    <row r="87" spans="1:30" s="12" customFormat="1" ht="15.75" customHeight="1" thickBot="1" x14ac:dyDescent="0.3">
      <c r="A87" s="92" t="s">
        <v>241</v>
      </c>
      <c r="B87" s="93"/>
      <c r="C87" s="36">
        <f t="shared" ref="C87:AB87" si="39">SUM(C7+C17+C20+C25+C36+C42+C47+C55+C58+C66+C72+C77+C81+C83)</f>
        <v>121043229.09999999</v>
      </c>
      <c r="D87" s="36">
        <f t="shared" si="39"/>
        <v>88716.499999999767</v>
      </c>
      <c r="E87" s="36">
        <f t="shared" si="39"/>
        <v>121131945.59999998</v>
      </c>
      <c r="F87" s="36">
        <f t="shared" si="39"/>
        <v>427544.00000000076</v>
      </c>
      <c r="G87" s="36">
        <f t="shared" si="39"/>
        <v>121559489.59999999</v>
      </c>
      <c r="H87" s="36">
        <f t="shared" si="39"/>
        <v>3417599.3</v>
      </c>
      <c r="I87" s="36">
        <f t="shared" si="39"/>
        <v>124977088.89999998</v>
      </c>
      <c r="J87" s="36">
        <f t="shared" si="39"/>
        <v>2133166.1999999983</v>
      </c>
      <c r="K87" s="36">
        <f t="shared" si="39"/>
        <v>127110255.09999998</v>
      </c>
      <c r="L87" s="36">
        <f t="shared" si="39"/>
        <v>2589937.5000000014</v>
      </c>
      <c r="M87" s="36">
        <f t="shared" si="39"/>
        <v>129700192.59999998</v>
      </c>
      <c r="N87" s="36">
        <f t="shared" si="39"/>
        <v>2182361.4000000022</v>
      </c>
      <c r="O87" s="36">
        <f t="shared" si="39"/>
        <v>131882553.99999999</v>
      </c>
      <c r="P87" s="36">
        <f t="shared" si="39"/>
        <v>2091800.7000000004</v>
      </c>
      <c r="Q87" s="36">
        <f t="shared" si="39"/>
        <v>133974354.7</v>
      </c>
      <c r="R87" s="36">
        <f t="shared" si="39"/>
        <v>3187347.6999999974</v>
      </c>
      <c r="S87" s="36">
        <f t="shared" si="39"/>
        <v>137161702.40000001</v>
      </c>
      <c r="T87" s="36">
        <f t="shared" si="39"/>
        <v>281700.00000000023</v>
      </c>
      <c r="U87" s="36">
        <f t="shared" si="39"/>
        <v>137443402.39999998</v>
      </c>
      <c r="V87" s="36">
        <f t="shared" si="39"/>
        <v>3091905.1999999993</v>
      </c>
      <c r="W87" s="36">
        <f t="shared" si="39"/>
        <v>140535307.60000002</v>
      </c>
      <c r="X87" s="36">
        <f t="shared" si="39"/>
        <v>1988801.8999999985</v>
      </c>
      <c r="Y87" s="36">
        <f t="shared" si="39"/>
        <v>142524109.5</v>
      </c>
      <c r="Z87" s="36">
        <f t="shared" si="39"/>
        <v>1604079.5000000009</v>
      </c>
      <c r="AA87" s="36">
        <f t="shared" si="39"/>
        <v>144128189</v>
      </c>
      <c r="AB87" s="36">
        <f t="shared" si="39"/>
        <v>23084959.899999999</v>
      </c>
      <c r="AC87" s="54"/>
      <c r="AD87" s="11"/>
    </row>
    <row r="89" spans="1:30" x14ac:dyDescent="0.2">
      <c r="AA89" s="30"/>
    </row>
    <row r="90" spans="1:30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30"/>
      <c r="AB90" s="30"/>
      <c r="AD90" s="30"/>
    </row>
    <row r="91" spans="1:30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30"/>
      <c r="AC91" s="63"/>
    </row>
    <row r="92" spans="1:30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30"/>
    </row>
    <row r="93" spans="1:30" x14ac:dyDescent="0.2">
      <c r="AA93" s="30"/>
    </row>
    <row r="94" spans="1:30" x14ac:dyDescent="0.2">
      <c r="AA94" s="30"/>
      <c r="AB94" s="30"/>
    </row>
    <row r="95" spans="1:30" x14ac:dyDescent="0.2">
      <c r="AA95" s="30"/>
      <c r="AB95" s="30"/>
    </row>
    <row r="96" spans="1:30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30"/>
    </row>
    <row r="97" spans="27:27" x14ac:dyDescent="0.2">
      <c r="AA97" s="30"/>
    </row>
  </sheetData>
  <mergeCells count="19">
    <mergeCell ref="V4:W4"/>
    <mergeCell ref="P4:Q4"/>
    <mergeCell ref="T4:U4"/>
    <mergeCell ref="R4:S4"/>
    <mergeCell ref="A87:B87"/>
    <mergeCell ref="D3:Z3"/>
    <mergeCell ref="X4:Y4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9685039370078741" bottom="0.19685039370078741" header="0" footer="0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2021-11-29T12:05:51Z</cp:lastPrinted>
  <dcterms:created xsi:type="dcterms:W3CDTF">2021-01-28T12:39:41Z</dcterms:created>
  <dcterms:modified xsi:type="dcterms:W3CDTF">2021-11-29T14:43:22Z</dcterms:modified>
</cp:coreProperties>
</file>