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'!$A$1:$R$42</definedName>
    <definedName name="_xlnm.Print_Area" localSheetId="1">РАСХОДЫ!$A$1:$R$87</definedName>
  </definedNames>
  <calcPr calcId="145621"/>
</workbook>
</file>

<file path=xl/calcChain.xml><?xml version="1.0" encoding="utf-8"?>
<calcChain xmlns="http://schemas.openxmlformats.org/spreadsheetml/2006/main">
  <c r="R77" i="2" l="1"/>
  <c r="R82" i="2"/>
  <c r="R75" i="2"/>
  <c r="R69" i="2"/>
  <c r="R50" i="2"/>
  <c r="R33" i="2"/>
  <c r="R31" i="2"/>
  <c r="R26" i="2"/>
  <c r="R23" i="2"/>
  <c r="R16" i="2"/>
  <c r="R14" i="2"/>
  <c r="R11" i="2"/>
  <c r="R86" i="2"/>
  <c r="Q82" i="2"/>
  <c r="Q81" i="2" s="1"/>
  <c r="R80" i="2"/>
  <c r="R74" i="2"/>
  <c r="Q74" i="2"/>
  <c r="R73" i="2"/>
  <c r="R71" i="2"/>
  <c r="R68" i="2"/>
  <c r="R59" i="2"/>
  <c r="R54" i="2"/>
  <c r="R53" i="2"/>
  <c r="R52" i="2"/>
  <c r="R51" i="2"/>
  <c r="P47" i="2"/>
  <c r="R37" i="2"/>
  <c r="R35" i="2"/>
  <c r="R28" i="2"/>
  <c r="O87" i="2"/>
  <c r="O83" i="2"/>
  <c r="P83" i="2"/>
  <c r="Q83" i="2"/>
  <c r="O81" i="2"/>
  <c r="O77" i="2"/>
  <c r="P77" i="2"/>
  <c r="O72" i="2"/>
  <c r="P72" i="2"/>
  <c r="O66" i="2"/>
  <c r="P66" i="2"/>
  <c r="O58" i="2"/>
  <c r="P58" i="2"/>
  <c r="O55" i="2"/>
  <c r="Q55" i="2"/>
  <c r="O47" i="2"/>
  <c r="O42" i="2"/>
  <c r="Q42" i="2"/>
  <c r="O36" i="2"/>
  <c r="P36" i="2"/>
  <c r="O25" i="2"/>
  <c r="P25" i="2"/>
  <c r="Q17" i="2"/>
  <c r="O20" i="2"/>
  <c r="P20" i="2"/>
  <c r="O17" i="2"/>
  <c r="O7" i="2"/>
  <c r="P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0" i="2" s="1"/>
  <c r="Q24" i="2"/>
  <c r="Q26" i="2"/>
  <c r="Q27" i="2"/>
  <c r="Q28" i="2"/>
  <c r="Q29" i="2"/>
  <c r="Q30" i="2"/>
  <c r="Q31" i="2"/>
  <c r="Q32" i="2"/>
  <c r="Q33" i="2"/>
  <c r="Q34" i="2"/>
  <c r="Q35" i="2"/>
  <c r="Q37" i="2"/>
  <c r="Q36" i="2" s="1"/>
  <c r="Q38" i="2"/>
  <c r="Q39" i="2"/>
  <c r="Q40" i="2"/>
  <c r="Q41" i="2"/>
  <c r="Q43" i="2"/>
  <c r="Q44" i="2"/>
  <c r="Q45" i="2"/>
  <c r="Q46" i="2"/>
  <c r="Q48" i="2"/>
  <c r="Q49" i="2"/>
  <c r="Q51" i="2"/>
  <c r="Q52" i="2"/>
  <c r="Q53" i="2"/>
  <c r="Q54" i="2"/>
  <c r="Q56" i="2"/>
  <c r="Q57" i="2"/>
  <c r="Q59" i="2"/>
  <c r="Q58" i="2" s="1"/>
  <c r="Q60" i="2"/>
  <c r="Q61" i="2"/>
  <c r="Q62" i="2"/>
  <c r="Q63" i="2"/>
  <c r="Q64" i="2"/>
  <c r="Q65" i="2"/>
  <c r="Q67" i="2"/>
  <c r="Q68" i="2"/>
  <c r="Q69" i="2"/>
  <c r="Q70" i="2"/>
  <c r="Q71" i="2"/>
  <c r="Q73" i="2"/>
  <c r="Q75" i="2"/>
  <c r="Q76" i="2"/>
  <c r="Q78" i="2"/>
  <c r="Q79" i="2"/>
  <c r="Q80" i="2"/>
  <c r="Q77" i="2" s="1"/>
  <c r="Q84" i="2"/>
  <c r="Q85" i="2"/>
  <c r="Q86" i="2"/>
  <c r="Q8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P81" i="2" l="1"/>
  <c r="Q72" i="2"/>
  <c r="Q66" i="2"/>
  <c r="Q50" i="2"/>
  <c r="Q47" i="2" s="1"/>
  <c r="Q25" i="2"/>
  <c r="P87" i="2"/>
  <c r="R37" i="1"/>
  <c r="R33" i="1" s="1"/>
  <c r="R35" i="1"/>
  <c r="P33" i="1"/>
  <c r="P32" i="1" s="1"/>
  <c r="P42" i="1" s="1"/>
  <c r="Q24" i="1"/>
  <c r="Q25" i="1"/>
  <c r="Q26" i="1"/>
  <c r="Q27" i="1"/>
  <c r="Q29" i="1"/>
  <c r="Q30" i="1"/>
  <c r="Q31" i="1"/>
  <c r="Q23" i="1"/>
  <c r="Q22" i="1"/>
  <c r="Q21" i="1"/>
  <c r="Q19" i="1"/>
  <c r="Q17" i="1"/>
  <c r="Q14" i="1"/>
  <c r="Q12" i="1"/>
  <c r="Q10" i="1"/>
  <c r="Q9" i="1"/>
  <c r="Q35" i="1"/>
  <c r="Q36" i="1"/>
  <c r="Q37" i="1"/>
  <c r="Q39" i="1"/>
  <c r="Q40" i="1"/>
  <c r="Q41" i="1"/>
  <c r="O35" i="1"/>
  <c r="O33" i="1" s="1"/>
  <c r="O32" i="1" s="1"/>
  <c r="O36" i="1"/>
  <c r="O37" i="1"/>
  <c r="O39" i="1"/>
  <c r="O40" i="1"/>
  <c r="O41" i="1"/>
  <c r="O34" i="1"/>
  <c r="O7" i="1"/>
  <c r="O24" i="1"/>
  <c r="O25" i="1"/>
  <c r="O26" i="1"/>
  <c r="O27" i="1"/>
  <c r="O29" i="1"/>
  <c r="O30" i="1"/>
  <c r="O31" i="1"/>
  <c r="O23" i="1"/>
  <c r="O22" i="1"/>
  <c r="O21" i="1"/>
  <c r="O20" i="1"/>
  <c r="O16" i="1"/>
  <c r="O19" i="1"/>
  <c r="O17" i="1"/>
  <c r="O14" i="1"/>
  <c r="O13" i="1"/>
  <c r="O12" i="1"/>
  <c r="O11" i="1"/>
  <c r="O10" i="1"/>
  <c r="O8" i="1" s="1"/>
  <c r="O9" i="1"/>
  <c r="Q34" i="1" l="1"/>
  <c r="O42" i="1"/>
  <c r="R49" i="2"/>
  <c r="R48" i="2"/>
  <c r="M7" i="2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Q7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R8" i="1"/>
  <c r="R7" i="1"/>
  <c r="R9" i="1"/>
  <c r="M35" i="1"/>
  <c r="M36" i="1"/>
  <c r="M33" i="1" s="1"/>
  <c r="M32" i="1" s="1"/>
  <c r="M37" i="1"/>
  <c r="M39" i="1"/>
  <c r="M40" i="1"/>
  <c r="M41" i="1"/>
  <c r="M34" i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4" i="1"/>
  <c r="M13" i="1"/>
  <c r="M12" i="1"/>
  <c r="M11" i="1"/>
  <c r="M10" i="1"/>
  <c r="M9" i="1"/>
  <c r="N7" i="1"/>
  <c r="M87" i="2" l="1"/>
  <c r="N87" i="2"/>
  <c r="N42" i="1"/>
  <c r="M8" i="1"/>
  <c r="M7" i="1" s="1"/>
  <c r="M42" i="1" s="1"/>
  <c r="R81" i="2"/>
  <c r="R79" i="2"/>
  <c r="R78" i="2"/>
  <c r="L72" i="2"/>
  <c r="R70" i="2"/>
  <c r="R65" i="2"/>
  <c r="R64" i="2"/>
  <c r="R62" i="2"/>
  <c r="R61" i="2"/>
  <c r="R60" i="2"/>
  <c r="R56" i="2"/>
  <c r="L47" i="2"/>
  <c r="R32" i="2"/>
  <c r="R30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R41" i="1"/>
  <c r="R40" i="1"/>
  <c r="R36" i="1"/>
  <c r="L33" i="1"/>
  <c r="R25" i="1"/>
  <c r="K35" i="1"/>
  <c r="K36" i="1"/>
  <c r="K33" i="1" s="1"/>
  <c r="K32" i="1" s="1"/>
  <c r="K37" i="1"/>
  <c r="K39" i="1"/>
  <c r="K40" i="1"/>
  <c r="K34" i="1"/>
  <c r="K24" i="1"/>
  <c r="K25" i="1"/>
  <c r="K26" i="1"/>
  <c r="K27" i="1"/>
  <c r="K29" i="1"/>
  <c r="K30" i="1"/>
  <c r="K31" i="1"/>
  <c r="K23" i="1"/>
  <c r="K22" i="1"/>
  <c r="K20" i="1" s="1"/>
  <c r="K21" i="1"/>
  <c r="K19" i="1"/>
  <c r="K17" i="1"/>
  <c r="K13" i="1"/>
  <c r="K14" i="1"/>
  <c r="K12" i="1"/>
  <c r="K11" i="1"/>
  <c r="K10" i="1"/>
  <c r="K9" i="1"/>
  <c r="L7" i="1"/>
  <c r="L32" i="1"/>
  <c r="K87" i="2" l="1"/>
  <c r="L58" i="2"/>
  <c r="L20" i="2"/>
  <c r="L87" i="2" s="1"/>
  <c r="L42" i="1"/>
  <c r="K16" i="1"/>
  <c r="K8" i="1"/>
  <c r="R85" i="2"/>
  <c r="R76" i="2"/>
  <c r="J66" i="2"/>
  <c r="R63" i="2"/>
  <c r="J58" i="2"/>
  <c r="R57" i="2"/>
  <c r="R46" i="2"/>
  <c r="R41" i="2"/>
  <c r="R36" i="2"/>
  <c r="R40" i="2"/>
  <c r="R22" i="2"/>
  <c r="R13" i="2"/>
  <c r="R12" i="2"/>
  <c r="R10" i="2"/>
  <c r="R8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I35" i="1"/>
  <c r="I36" i="1"/>
  <c r="I33" i="1" s="1"/>
  <c r="I32" i="1" s="1"/>
  <c r="I37" i="1"/>
  <c r="I39" i="1"/>
  <c r="I34" i="1"/>
  <c r="I24" i="1"/>
  <c r="I25" i="1"/>
  <c r="I26" i="1"/>
  <c r="I27" i="1"/>
  <c r="I29" i="1"/>
  <c r="I30" i="1"/>
  <c r="I31" i="1"/>
  <c r="I23" i="1"/>
  <c r="I22" i="1"/>
  <c r="I21" i="1"/>
  <c r="I20" i="1" s="1"/>
  <c r="I19" i="1"/>
  <c r="I17" i="1"/>
  <c r="I16" i="1"/>
  <c r="I14" i="1"/>
  <c r="I13" i="1"/>
  <c r="I12" i="1"/>
  <c r="I11" i="1"/>
  <c r="I10" i="1"/>
  <c r="I9" i="1"/>
  <c r="I8" i="1"/>
  <c r="J32" i="1"/>
  <c r="Q87" i="2" l="1"/>
  <c r="K7" i="1"/>
  <c r="K42" i="1" s="1"/>
  <c r="J42" i="1"/>
  <c r="I77" i="2"/>
  <c r="J87" i="2"/>
  <c r="I7" i="1"/>
  <c r="I42" i="1" s="1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R39" i="1"/>
  <c r="G7" i="1"/>
  <c r="G1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G35" i="1"/>
  <c r="G36" i="1"/>
  <c r="G37" i="1"/>
  <c r="G33" i="1" s="1"/>
  <c r="G32" i="1" s="1"/>
  <c r="G39" i="1"/>
  <c r="G34" i="1"/>
  <c r="H33" i="1" s="1"/>
  <c r="H32" i="1" s="1"/>
  <c r="G42" i="1" l="1"/>
  <c r="H58" i="2"/>
  <c r="H87" i="2" s="1"/>
  <c r="H42" i="1"/>
  <c r="R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R72" i="2"/>
  <c r="E73" i="2"/>
  <c r="G73" i="2" s="1"/>
  <c r="F72" i="2"/>
  <c r="C72" i="2"/>
  <c r="E71" i="2"/>
  <c r="G71" i="2" s="1"/>
  <c r="I71" i="2" s="1"/>
  <c r="E70" i="2"/>
  <c r="G70" i="2" s="1"/>
  <c r="I70" i="2" s="1"/>
  <c r="R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R58" i="2"/>
  <c r="E60" i="2"/>
  <c r="E59" i="2"/>
  <c r="G59" i="2" s="1"/>
  <c r="F58" i="2"/>
  <c r="D58" i="2"/>
  <c r="C58" i="2"/>
  <c r="R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R47" i="2"/>
  <c r="E48" i="2"/>
  <c r="F47" i="2"/>
  <c r="C47" i="2"/>
  <c r="E46" i="2"/>
  <c r="G46" i="2" s="1"/>
  <c r="I46" i="2" s="1"/>
  <c r="E45" i="2"/>
  <c r="G45" i="2" s="1"/>
  <c r="I45" i="2" s="1"/>
  <c r="R44" i="2"/>
  <c r="R42" i="2" s="1"/>
  <c r="E44" i="2"/>
  <c r="G44" i="2" s="1"/>
  <c r="I44" i="2" s="1"/>
  <c r="E43" i="2"/>
  <c r="F42" i="2"/>
  <c r="C42" i="2"/>
  <c r="E41" i="2"/>
  <c r="G41" i="2" s="1"/>
  <c r="I41" i="2" s="1"/>
  <c r="R39" i="2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R29" i="2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R25" i="2"/>
  <c r="F25" i="2"/>
  <c r="D25" i="2"/>
  <c r="C25" i="2"/>
  <c r="E24" i="2"/>
  <c r="G24" i="2" s="1"/>
  <c r="I24" i="2" s="1"/>
  <c r="E23" i="2"/>
  <c r="G23" i="2" s="1"/>
  <c r="I23" i="2" s="1"/>
  <c r="R21" i="2"/>
  <c r="R20" i="2" s="1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R7" i="2"/>
  <c r="F7" i="2"/>
  <c r="D7" i="2"/>
  <c r="C7" i="2"/>
  <c r="E39" i="1"/>
  <c r="E37" i="1"/>
  <c r="E36" i="1"/>
  <c r="R32" i="1"/>
  <c r="R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Q20" i="1" s="1"/>
  <c r="E20" i="1"/>
  <c r="C20" i="1"/>
  <c r="E19" i="1"/>
  <c r="Q16" i="1"/>
  <c r="E17" i="1"/>
  <c r="E16" i="1" s="1"/>
  <c r="C16" i="1"/>
  <c r="C7" i="1" s="1"/>
  <c r="Q13" i="1"/>
  <c r="E14" i="1"/>
  <c r="E13" i="1"/>
  <c r="C13" i="1"/>
  <c r="E12" i="1"/>
  <c r="Q11" i="1"/>
  <c r="E11" i="1"/>
  <c r="C11" i="1"/>
  <c r="E10" i="1"/>
  <c r="E9" i="1"/>
  <c r="E8" i="1"/>
  <c r="C8" i="1"/>
  <c r="I73" i="2" l="1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Q8" i="1"/>
  <c r="Q7" i="1" s="1"/>
  <c r="R87" i="2"/>
  <c r="E7" i="1"/>
  <c r="E42" i="1" s="1"/>
  <c r="C42" i="1"/>
  <c r="Q33" i="1"/>
  <c r="Q32" i="1" s="1"/>
  <c r="E25" i="2"/>
  <c r="E36" i="2"/>
  <c r="E77" i="2"/>
  <c r="I58" i="2" l="1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Q42" i="1"/>
  <c r="G87" i="2" l="1"/>
  <c r="I47" i="2"/>
  <c r="I17" i="2"/>
  <c r="I55" i="2"/>
  <c r="I42" i="2"/>
  <c r="I87" i="2" s="1"/>
</calcChain>
</file>

<file path=xl/sharedStrings.xml><?xml version="1.0" encoding="utf-8"?>
<sst xmlns="http://schemas.openxmlformats.org/spreadsheetml/2006/main" count="288" uniqueCount="251">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</sst>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7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P4" sqref="P4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16" width="20" style="1" customWidth="1"/>
    <col min="17" max="17" width="22.5" style="1" customWidth="1"/>
    <col min="18" max="18" width="18.33203125" style="1" customWidth="1"/>
    <col min="19" max="19" width="18" style="1" customWidth="1"/>
    <col min="20" max="20" width="16.5" style="1" customWidth="1"/>
    <col min="21" max="21" width="13.1640625" style="1" customWidth="1"/>
    <col min="22" max="22" width="15.83203125" style="1" bestFit="1" customWidth="1"/>
    <col min="23" max="23" width="16" style="1" bestFit="1" customWidth="1"/>
    <col min="24" max="16384" width="9.33203125" style="1"/>
  </cols>
  <sheetData>
    <row r="1" spans="1:19" ht="20.25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9" ht="14.25" customHeight="1" thickBot="1" x14ac:dyDescent="0.25">
      <c r="B2" s="2"/>
      <c r="C2" s="2"/>
      <c r="R2" s="3" t="s">
        <v>1</v>
      </c>
    </row>
    <row r="3" spans="1:19" ht="61.5" customHeight="1" thickBot="1" x14ac:dyDescent="0.25">
      <c r="A3" s="74" t="s">
        <v>2</v>
      </c>
      <c r="B3" s="74" t="s">
        <v>3</v>
      </c>
      <c r="C3" s="77" t="s">
        <v>4</v>
      </c>
      <c r="D3" s="85" t="s">
        <v>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7"/>
      <c r="Q3" s="80" t="s">
        <v>6</v>
      </c>
      <c r="R3" s="77" t="s">
        <v>7</v>
      </c>
    </row>
    <row r="4" spans="1:19" ht="28.5" customHeight="1" thickBot="1" x14ac:dyDescent="0.25">
      <c r="A4" s="75"/>
      <c r="B4" s="75"/>
      <c r="C4" s="78"/>
      <c r="D4" s="83" t="s">
        <v>8</v>
      </c>
      <c r="E4" s="84"/>
      <c r="F4" s="83" t="s">
        <v>9</v>
      </c>
      <c r="G4" s="84"/>
      <c r="H4" s="83" t="s">
        <v>242</v>
      </c>
      <c r="I4" s="84"/>
      <c r="J4" s="83" t="s">
        <v>243</v>
      </c>
      <c r="K4" s="84"/>
      <c r="L4" s="83" t="s">
        <v>246</v>
      </c>
      <c r="M4" s="84"/>
      <c r="N4" s="88" t="s">
        <v>247</v>
      </c>
      <c r="O4" s="89"/>
      <c r="P4" s="67" t="s">
        <v>248</v>
      </c>
      <c r="Q4" s="81"/>
      <c r="R4" s="78"/>
    </row>
    <row r="5" spans="1:19" ht="34.5" customHeight="1" thickBot="1" x14ac:dyDescent="0.25">
      <c r="A5" s="76"/>
      <c r="B5" s="76"/>
      <c r="C5" s="79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82"/>
      <c r="R5" s="79"/>
    </row>
    <row r="6" spans="1:19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19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Q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>SUM(R8,R11,R13,R16,R20,R23,R24,R25,R26,R27,R28,R29,R30,R31)</f>
        <v>2192136.3000000003</v>
      </c>
      <c r="S7" s="11"/>
    </row>
    <row r="8" spans="1:19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8">
        <f>O9+O10</f>
        <v>44335848.5</v>
      </c>
      <c r="P8" s="16"/>
      <c r="Q8" s="15">
        <f>Q9+Q10</f>
        <v>44335848.5</v>
      </c>
      <c r="R8" s="17">
        <f>R9</f>
        <v>2182361.4000000004</v>
      </c>
      <c r="S8" s="11"/>
    </row>
    <row r="9" spans="1:19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9">
        <f>M9+N9</f>
        <v>18473881</v>
      </c>
      <c r="P9" s="20"/>
      <c r="Q9" s="19">
        <f>O9+P9</f>
        <v>18473881</v>
      </c>
      <c r="R9" s="17">
        <f>N9</f>
        <v>2182361.4000000004</v>
      </c>
      <c r="S9" s="21"/>
    </row>
    <row r="10" spans="1:19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9">
        <f>M10+N10</f>
        <v>25861967.5</v>
      </c>
      <c r="P10" s="20"/>
      <c r="Q10" s="19">
        <f>O10+P10</f>
        <v>25861967.5</v>
      </c>
      <c r="R10" s="17"/>
      <c r="S10" s="21"/>
    </row>
    <row r="11" spans="1:19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8">
        <f>O12</f>
        <v>12319518.5</v>
      </c>
      <c r="P11" s="16"/>
      <c r="Q11" s="15">
        <f>Q12</f>
        <v>12319518.5</v>
      </c>
      <c r="R11" s="17"/>
    </row>
    <row r="12" spans="1:19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9">
        <f>M12+N12</f>
        <v>12319518.5</v>
      </c>
      <c r="P12" s="20"/>
      <c r="Q12" s="19">
        <f>O12+P12</f>
        <v>12319518.5</v>
      </c>
      <c r="R12" s="17"/>
    </row>
    <row r="13" spans="1:19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8">
        <f>O14</f>
        <v>4832581.4000000004</v>
      </c>
      <c r="P13" s="16"/>
      <c r="Q13" s="15">
        <f>Q14+Q15</f>
        <v>4832581.4000000004</v>
      </c>
      <c r="R13" s="17"/>
    </row>
    <row r="14" spans="1:19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9">
        <f>M14+N14</f>
        <v>4832581.4000000004</v>
      </c>
      <c r="P14" s="20"/>
      <c r="Q14" s="19">
        <f>O14+P14</f>
        <v>4832581.4000000004</v>
      </c>
      <c r="R14" s="17"/>
    </row>
    <row r="15" spans="1:19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9"/>
      <c r="P15" s="20"/>
      <c r="Q15" s="19"/>
      <c r="R15" s="17"/>
    </row>
    <row r="16" spans="1:19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8">
        <f>O17+O18+O19</f>
        <v>8112575.4000000004</v>
      </c>
      <c r="P16" s="16"/>
      <c r="Q16" s="15">
        <f>Q17+Q18+Q19</f>
        <v>8112575.4000000004</v>
      </c>
      <c r="R16" s="17"/>
    </row>
    <row r="17" spans="1:19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9">
        <f>M17+N17</f>
        <v>8103812.4000000004</v>
      </c>
      <c r="P17" s="20"/>
      <c r="Q17" s="19">
        <f>O17+P17</f>
        <v>8103812.4000000004</v>
      </c>
      <c r="R17" s="17"/>
    </row>
    <row r="18" spans="1:19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9"/>
      <c r="P18" s="20"/>
      <c r="Q18" s="19"/>
      <c r="R18" s="17"/>
    </row>
    <row r="19" spans="1:19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1">C19+D19</f>
        <v>8763</v>
      </c>
      <c r="F19" s="20"/>
      <c r="G19" s="19">
        <f t="shared" ref="G19" si="2">E19+F19</f>
        <v>8763</v>
      </c>
      <c r="H19" s="20"/>
      <c r="I19" s="19">
        <f t="shared" ref="I19" si="3">G19+H19</f>
        <v>8763</v>
      </c>
      <c r="J19" s="20"/>
      <c r="K19" s="19">
        <f t="shared" ref="K19" si="4">I19+J19</f>
        <v>8763</v>
      </c>
      <c r="L19" s="20"/>
      <c r="M19" s="19">
        <f t="shared" ref="M19" si="5">K19+L19</f>
        <v>8763</v>
      </c>
      <c r="N19" s="20"/>
      <c r="O19" s="69">
        <f t="shared" ref="O19" si="6">M19+N19</f>
        <v>8763</v>
      </c>
      <c r="P19" s="20"/>
      <c r="Q19" s="19">
        <f t="shared" ref="Q19" si="7">O19+P19</f>
        <v>8763</v>
      </c>
      <c r="R19" s="17"/>
    </row>
    <row r="20" spans="1:19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8">
        <f>O21+O22</f>
        <v>60122</v>
      </c>
      <c r="P20" s="16"/>
      <c r="Q20" s="15">
        <f>Q21+Q22</f>
        <v>60122</v>
      </c>
      <c r="R20" s="17"/>
    </row>
    <row r="21" spans="1:19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9">
        <f>M21+N21</f>
        <v>58725</v>
      </c>
      <c r="P21" s="20"/>
      <c r="Q21" s="19">
        <f>O21+P21</f>
        <v>58725</v>
      </c>
      <c r="R21" s="24"/>
    </row>
    <row r="22" spans="1:19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9">
        <f>M22+N22</f>
        <v>1397</v>
      </c>
      <c r="P22" s="20"/>
      <c r="Q22" s="19">
        <f>O22+P22</f>
        <v>1397</v>
      </c>
      <c r="R22" s="24"/>
    </row>
    <row r="23" spans="1:19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8">
        <f>M23+N23</f>
        <v>309060.7</v>
      </c>
      <c r="P23" s="16"/>
      <c r="Q23" s="15">
        <f>O23+P23</f>
        <v>309060.7</v>
      </c>
      <c r="R23" s="17"/>
    </row>
    <row r="24" spans="1:19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8">C24+D24</f>
        <v>1432.8</v>
      </c>
      <c r="F24" s="16"/>
      <c r="G24" s="15">
        <f t="shared" ref="G24:G31" si="9">E24+F24</f>
        <v>1432.8</v>
      </c>
      <c r="H24" s="16"/>
      <c r="I24" s="15">
        <f t="shared" ref="I24:I31" si="10">G24+H24</f>
        <v>1432.8</v>
      </c>
      <c r="J24" s="16"/>
      <c r="K24" s="15">
        <f t="shared" ref="K24:K31" si="11">I24+J24</f>
        <v>1432.8</v>
      </c>
      <c r="L24" s="16"/>
      <c r="M24" s="15">
        <f t="shared" ref="M24:M31" si="12">K24+L24</f>
        <v>1432.8</v>
      </c>
      <c r="N24" s="16"/>
      <c r="O24" s="68">
        <f t="shared" ref="O24:O31" si="13">M24+N24</f>
        <v>1432.8</v>
      </c>
      <c r="P24" s="16"/>
      <c r="Q24" s="15">
        <f t="shared" ref="Q24:Q31" si="14">O24+P24</f>
        <v>1432.8</v>
      </c>
      <c r="R24" s="17"/>
    </row>
    <row r="25" spans="1:19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8"/>
        <v>19111.599999999999</v>
      </c>
      <c r="F25" s="16"/>
      <c r="G25" s="15">
        <f t="shared" si="9"/>
        <v>19111.599999999999</v>
      </c>
      <c r="H25" s="16"/>
      <c r="I25" s="15">
        <f t="shared" si="10"/>
        <v>19111.599999999999</v>
      </c>
      <c r="J25" s="16"/>
      <c r="K25" s="15">
        <f t="shared" si="11"/>
        <v>19111.599999999999</v>
      </c>
      <c r="L25" s="16">
        <v>9774.9000000000015</v>
      </c>
      <c r="M25" s="15">
        <f t="shared" si="12"/>
        <v>28886.5</v>
      </c>
      <c r="N25" s="16"/>
      <c r="O25" s="68">
        <f t="shared" si="13"/>
        <v>28886.5</v>
      </c>
      <c r="P25" s="16"/>
      <c r="Q25" s="15">
        <f t="shared" si="14"/>
        <v>28886.5</v>
      </c>
      <c r="R25" s="17">
        <f>L25</f>
        <v>9774.9000000000015</v>
      </c>
      <c r="S25" s="21"/>
    </row>
    <row r="26" spans="1:19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8"/>
        <v>105782.6</v>
      </c>
      <c r="F26" s="16"/>
      <c r="G26" s="15">
        <f t="shared" si="9"/>
        <v>105782.6</v>
      </c>
      <c r="H26" s="16"/>
      <c r="I26" s="15">
        <f t="shared" si="10"/>
        <v>105782.6</v>
      </c>
      <c r="J26" s="16"/>
      <c r="K26" s="15">
        <f t="shared" si="11"/>
        <v>105782.6</v>
      </c>
      <c r="L26" s="16"/>
      <c r="M26" s="15">
        <f t="shared" si="12"/>
        <v>105782.6</v>
      </c>
      <c r="N26" s="16"/>
      <c r="O26" s="68">
        <f t="shared" si="13"/>
        <v>105782.6</v>
      </c>
      <c r="P26" s="16"/>
      <c r="Q26" s="15">
        <f t="shared" si="14"/>
        <v>105782.6</v>
      </c>
      <c r="R26" s="17"/>
      <c r="S26" s="21"/>
    </row>
    <row r="27" spans="1:19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8"/>
        <v>226261.6</v>
      </c>
      <c r="F27" s="16"/>
      <c r="G27" s="15">
        <f t="shared" si="9"/>
        <v>226261.6</v>
      </c>
      <c r="H27" s="16"/>
      <c r="I27" s="15">
        <f t="shared" si="10"/>
        <v>226261.6</v>
      </c>
      <c r="J27" s="16"/>
      <c r="K27" s="15">
        <f t="shared" si="11"/>
        <v>226261.6</v>
      </c>
      <c r="L27" s="16"/>
      <c r="M27" s="15">
        <f t="shared" si="12"/>
        <v>226261.6</v>
      </c>
      <c r="N27" s="16"/>
      <c r="O27" s="68">
        <f t="shared" si="13"/>
        <v>226261.6</v>
      </c>
      <c r="P27" s="16"/>
      <c r="Q27" s="15">
        <f t="shared" si="14"/>
        <v>226261.6</v>
      </c>
      <c r="R27" s="17"/>
      <c r="S27" s="21"/>
    </row>
    <row r="28" spans="1:19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8"/>
      <c r="P28" s="16"/>
      <c r="Q28" s="15"/>
      <c r="R28" s="17"/>
    </row>
    <row r="29" spans="1:19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8"/>
        <v>14700</v>
      </c>
      <c r="F29" s="16"/>
      <c r="G29" s="15">
        <f t="shared" si="9"/>
        <v>14700</v>
      </c>
      <c r="H29" s="16"/>
      <c r="I29" s="15">
        <f t="shared" si="10"/>
        <v>14700</v>
      </c>
      <c r="J29" s="16"/>
      <c r="K29" s="15">
        <f t="shared" si="11"/>
        <v>14700</v>
      </c>
      <c r="L29" s="16"/>
      <c r="M29" s="15">
        <f t="shared" si="12"/>
        <v>14700</v>
      </c>
      <c r="N29" s="16"/>
      <c r="O29" s="68">
        <f t="shared" si="13"/>
        <v>14700</v>
      </c>
      <c r="P29" s="16"/>
      <c r="Q29" s="15">
        <f t="shared" si="14"/>
        <v>14700</v>
      </c>
      <c r="R29" s="17"/>
    </row>
    <row r="30" spans="1:19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8"/>
        <v>867707.29999999993</v>
      </c>
      <c r="F30" s="16"/>
      <c r="G30" s="15">
        <f t="shared" si="9"/>
        <v>867707.29999999993</v>
      </c>
      <c r="H30" s="16"/>
      <c r="I30" s="15">
        <f t="shared" si="10"/>
        <v>867707.29999999993</v>
      </c>
      <c r="J30" s="16"/>
      <c r="K30" s="15">
        <f t="shared" si="11"/>
        <v>867707.29999999993</v>
      </c>
      <c r="L30" s="16"/>
      <c r="M30" s="15">
        <f t="shared" si="12"/>
        <v>867707.29999999993</v>
      </c>
      <c r="N30" s="16"/>
      <c r="O30" s="68">
        <f t="shared" si="13"/>
        <v>867707.29999999993</v>
      </c>
      <c r="P30" s="16"/>
      <c r="Q30" s="15">
        <f t="shared" si="14"/>
        <v>867707.29999999993</v>
      </c>
      <c r="R30" s="17"/>
      <c r="S30" s="25"/>
    </row>
    <row r="31" spans="1:19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8"/>
        <v>6040</v>
      </c>
      <c r="F31" s="16"/>
      <c r="G31" s="15">
        <f t="shared" si="9"/>
        <v>6040</v>
      </c>
      <c r="H31" s="16"/>
      <c r="I31" s="15">
        <f t="shared" si="10"/>
        <v>6040</v>
      </c>
      <c r="J31" s="16"/>
      <c r="K31" s="15">
        <f t="shared" si="11"/>
        <v>6040</v>
      </c>
      <c r="L31" s="16"/>
      <c r="M31" s="15">
        <f t="shared" si="12"/>
        <v>6040</v>
      </c>
      <c r="N31" s="16"/>
      <c r="O31" s="68">
        <f t="shared" si="13"/>
        <v>6040</v>
      </c>
      <c r="P31" s="16"/>
      <c r="Q31" s="15">
        <f t="shared" si="14"/>
        <v>6040</v>
      </c>
      <c r="R31" s="17"/>
    </row>
    <row r="32" spans="1:19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Q32" si="15">D33+D39+D40+D41</f>
        <v>88716.5</v>
      </c>
      <c r="E32" s="28">
        <f t="shared" si="15"/>
        <v>41749264.600000001</v>
      </c>
      <c r="F32" s="28">
        <f t="shared" si="15"/>
        <v>-229183.09999999963</v>
      </c>
      <c r="G32" s="28">
        <f t="shared" si="15"/>
        <v>41520081.5</v>
      </c>
      <c r="H32" s="28">
        <f t="shared" si="15"/>
        <v>3196302.1999999997</v>
      </c>
      <c r="I32" s="28">
        <f t="shared" si="15"/>
        <v>44716383.700000003</v>
      </c>
      <c r="J32" s="28">
        <f t="shared" si="15"/>
        <v>185353.80000000037</v>
      </c>
      <c r="K32" s="28">
        <f t="shared" si="15"/>
        <v>44901737.5</v>
      </c>
      <c r="L32" s="28">
        <f t="shared" si="15"/>
        <v>2268317.7000000002</v>
      </c>
      <c r="M32" s="28">
        <f t="shared" si="15"/>
        <v>47170055.200000003</v>
      </c>
      <c r="N32" s="28"/>
      <c r="O32" s="28">
        <f t="shared" si="15"/>
        <v>47170055.200000003</v>
      </c>
      <c r="P32" s="28">
        <f t="shared" si="15"/>
        <v>2091800.6999999983</v>
      </c>
      <c r="Q32" s="28">
        <f t="shared" si="15"/>
        <v>49261855.899999999</v>
      </c>
      <c r="R32" s="28">
        <f>R33+R39+R40+R41</f>
        <v>7601307.7999999998</v>
      </c>
      <c r="S32" s="11"/>
    </row>
    <row r="33" spans="1:23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Q33" si="16">E34+E35+E36+E37+E38</f>
        <v>41357917</v>
      </c>
      <c r="F33" s="16">
        <f t="shared" si="16"/>
        <v>-189003.59999999963</v>
      </c>
      <c r="G33" s="15">
        <f t="shared" si="16"/>
        <v>41168913.399999999</v>
      </c>
      <c r="H33" s="16">
        <f t="shared" si="16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P33" si="17">M34+M35+M36+M37+M38</f>
        <v>43644008.800000004</v>
      </c>
      <c r="N33" s="16"/>
      <c r="O33" s="15">
        <f t="shared" si="17"/>
        <v>43644008.800000004</v>
      </c>
      <c r="P33" s="16">
        <f t="shared" si="17"/>
        <v>2091800.6999999983</v>
      </c>
      <c r="Q33" s="15">
        <f t="shared" si="16"/>
        <v>45735809.5</v>
      </c>
      <c r="R33" s="17">
        <f>R34+R35+R36+R37+R38</f>
        <v>4466608.9999999991</v>
      </c>
      <c r="S33" s="25"/>
    </row>
    <row r="34" spans="1:23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8">
        <f>M34+N34</f>
        <v>11848267.800000001</v>
      </c>
      <c r="P34" s="16"/>
      <c r="Q34" s="15">
        <f>O34+P34</f>
        <v>11848267.800000001</v>
      </c>
      <c r="R34" s="17"/>
      <c r="S34" s="29"/>
      <c r="T34" s="30"/>
      <c r="U34" s="12"/>
      <c r="V34" s="30"/>
    </row>
    <row r="35" spans="1:23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18">C35+D35</f>
        <v>17579490.699999999</v>
      </c>
      <c r="F35" s="16">
        <v>-195383</v>
      </c>
      <c r="G35" s="15">
        <f t="shared" ref="G35:G39" si="19">E35+F35</f>
        <v>17384107.699999999</v>
      </c>
      <c r="H35" s="16"/>
      <c r="I35" s="15">
        <f t="shared" ref="I35:I39" si="20">G35+H35</f>
        <v>17384107.699999999</v>
      </c>
      <c r="J35" s="16">
        <v>60000</v>
      </c>
      <c r="K35" s="15">
        <f t="shared" ref="K35:K40" si="21">I35+J35</f>
        <v>17444107.699999999</v>
      </c>
      <c r="L35" s="16">
        <v>791862.60000000149</v>
      </c>
      <c r="M35" s="15">
        <f t="shared" ref="M35:M41" si="22">K35+L35</f>
        <v>18235970.300000001</v>
      </c>
      <c r="N35" s="16"/>
      <c r="O35" s="68">
        <f t="shared" ref="O35:O41" si="23">M35+N35</f>
        <v>18235970.300000001</v>
      </c>
      <c r="P35" s="16">
        <v>1651011.0999999978</v>
      </c>
      <c r="Q35" s="15">
        <f t="shared" ref="Q35:Q41" si="24">O35+P35</f>
        <v>19886981.399999999</v>
      </c>
      <c r="R35" s="17">
        <f>D35+F35+J35+L35+P35</f>
        <v>2396207.1999999993</v>
      </c>
      <c r="S35" s="29"/>
      <c r="T35" s="30"/>
      <c r="V35" s="30"/>
    </row>
    <row r="36" spans="1:23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18"/>
        <v>7447190.5999999996</v>
      </c>
      <c r="F36" s="16">
        <v>6379.4000000003725</v>
      </c>
      <c r="G36" s="15">
        <f t="shared" si="19"/>
        <v>7453570</v>
      </c>
      <c r="H36" s="16"/>
      <c r="I36" s="15">
        <f t="shared" si="20"/>
        <v>7453570</v>
      </c>
      <c r="J36" s="16"/>
      <c r="K36" s="15">
        <f t="shared" si="21"/>
        <v>7453570</v>
      </c>
      <c r="L36" s="16">
        <v>20.099999999627471</v>
      </c>
      <c r="M36" s="15">
        <f t="shared" si="22"/>
        <v>7453590.0999999996</v>
      </c>
      <c r="N36" s="16"/>
      <c r="O36" s="68">
        <f t="shared" si="23"/>
        <v>7453590.0999999996</v>
      </c>
      <c r="P36" s="16"/>
      <c r="Q36" s="15">
        <f t="shared" si="24"/>
        <v>7453590.0999999996</v>
      </c>
      <c r="R36" s="17">
        <f>F36+L36</f>
        <v>6399.5</v>
      </c>
      <c r="S36" s="29"/>
      <c r="T36" s="30"/>
      <c r="V36" s="30"/>
    </row>
    <row r="37" spans="1:23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18"/>
        <v>4482967.9000000004</v>
      </c>
      <c r="F37" s="16"/>
      <c r="G37" s="15">
        <f t="shared" si="19"/>
        <v>4482967.9000000004</v>
      </c>
      <c r="H37" s="16">
        <v>40157.599999999627</v>
      </c>
      <c r="I37" s="15">
        <f t="shared" si="20"/>
        <v>4523125.5</v>
      </c>
      <c r="J37" s="16">
        <v>118774.40000000037</v>
      </c>
      <c r="K37" s="15">
        <f t="shared" si="21"/>
        <v>4641899.9000000004</v>
      </c>
      <c r="L37" s="16">
        <v>1464280.6999999993</v>
      </c>
      <c r="M37" s="15">
        <f t="shared" si="22"/>
        <v>6106180.5999999996</v>
      </c>
      <c r="N37" s="16"/>
      <c r="O37" s="68">
        <f t="shared" si="23"/>
        <v>6106180.5999999996</v>
      </c>
      <c r="P37" s="16">
        <v>440789.60000000056</v>
      </c>
      <c r="Q37" s="15">
        <f t="shared" si="24"/>
        <v>6546970.2000000002</v>
      </c>
      <c r="R37" s="17">
        <f>H37+J37+L37+P37</f>
        <v>2064002.2999999998</v>
      </c>
      <c r="S37" s="29"/>
      <c r="T37" s="30"/>
      <c r="V37" s="30"/>
    </row>
    <row r="38" spans="1:23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8"/>
      <c r="P38" s="16"/>
      <c r="Q38" s="15"/>
      <c r="R38" s="17"/>
    </row>
    <row r="39" spans="1:23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18"/>
        <v>391347.6</v>
      </c>
      <c r="F39" s="16">
        <v>-40179.5</v>
      </c>
      <c r="G39" s="15">
        <f t="shared" si="19"/>
        <v>351168.1</v>
      </c>
      <c r="H39" s="16">
        <v>3156144.6</v>
      </c>
      <c r="I39" s="15">
        <f t="shared" si="20"/>
        <v>3507312.7</v>
      </c>
      <c r="J39" s="16"/>
      <c r="K39" s="15">
        <f t="shared" si="21"/>
        <v>3507312.7</v>
      </c>
      <c r="L39" s="16"/>
      <c r="M39" s="15">
        <f t="shared" si="22"/>
        <v>3507312.7</v>
      </c>
      <c r="N39" s="16"/>
      <c r="O39" s="68">
        <f t="shared" si="23"/>
        <v>3507312.7</v>
      </c>
      <c r="P39" s="16"/>
      <c r="Q39" s="15">
        <f t="shared" si="24"/>
        <v>3507312.7</v>
      </c>
      <c r="R39" s="17">
        <f>F39+H39</f>
        <v>3115965.1</v>
      </c>
      <c r="U39" s="30"/>
    </row>
    <row r="40" spans="1:23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21"/>
        <v>6579.4</v>
      </c>
      <c r="L40" s="34">
        <v>15148.4</v>
      </c>
      <c r="M40" s="15">
        <f t="shared" si="22"/>
        <v>21727.8</v>
      </c>
      <c r="N40" s="34"/>
      <c r="O40" s="68">
        <f t="shared" si="23"/>
        <v>21727.8</v>
      </c>
      <c r="P40" s="34"/>
      <c r="Q40" s="15">
        <f t="shared" si="24"/>
        <v>21727.8</v>
      </c>
      <c r="R40" s="17">
        <f>J40+L40</f>
        <v>21727.8</v>
      </c>
      <c r="S40" s="35"/>
    </row>
    <row r="41" spans="1:23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22"/>
        <v>-2994.1</v>
      </c>
      <c r="N41" s="34"/>
      <c r="O41" s="68">
        <f t="shared" si="23"/>
        <v>-2994.1</v>
      </c>
      <c r="P41" s="34"/>
      <c r="Q41" s="15">
        <f t="shared" si="24"/>
        <v>-2994.1</v>
      </c>
      <c r="R41" s="17">
        <f>L41</f>
        <v>-2994.1</v>
      </c>
      <c r="S41" s="35"/>
      <c r="T41" s="30"/>
    </row>
    <row r="42" spans="1:23" s="12" customFormat="1" ht="19.5" customHeight="1" thickBot="1" x14ac:dyDescent="0.25">
      <c r="A42" s="71" t="s">
        <v>82</v>
      </c>
      <c r="B42" s="72"/>
      <c r="C42" s="36">
        <f>C7+C32</f>
        <v>110688929.09999999</v>
      </c>
      <c r="D42" s="36">
        <f t="shared" ref="D42:R42" si="25">D7+D32</f>
        <v>88716.5</v>
      </c>
      <c r="E42" s="36">
        <f t="shared" si="25"/>
        <v>110777645.59999999</v>
      </c>
      <c r="F42" s="36">
        <f t="shared" si="25"/>
        <v>-229183.09999999963</v>
      </c>
      <c r="G42" s="36">
        <f t="shared" si="25"/>
        <v>110548462.49999999</v>
      </c>
      <c r="H42" s="36">
        <f t="shared" si="25"/>
        <v>3196302.1999999997</v>
      </c>
      <c r="I42" s="36">
        <f t="shared" si="25"/>
        <v>113744764.69999999</v>
      </c>
      <c r="J42" s="36">
        <f t="shared" si="25"/>
        <v>185353.80000000037</v>
      </c>
      <c r="K42" s="36">
        <f t="shared" si="25"/>
        <v>113930118.49999999</v>
      </c>
      <c r="L42" s="36">
        <f t="shared" si="25"/>
        <v>2278092.6</v>
      </c>
      <c r="M42" s="36">
        <f t="shared" si="25"/>
        <v>116208211.09999999</v>
      </c>
      <c r="N42" s="36">
        <f t="shared" si="25"/>
        <v>2182361.4000000004</v>
      </c>
      <c r="O42" s="36">
        <f t="shared" si="25"/>
        <v>118390572.49999999</v>
      </c>
      <c r="P42" s="36">
        <f t="shared" si="25"/>
        <v>2091800.6999999983</v>
      </c>
      <c r="Q42" s="36">
        <f t="shared" si="25"/>
        <v>120482373.19999999</v>
      </c>
      <c r="R42" s="36">
        <f t="shared" si="25"/>
        <v>9793444.0999999996</v>
      </c>
    </row>
    <row r="44" spans="1:23" x14ac:dyDescent="0.2">
      <c r="Q44" s="30"/>
      <c r="S44" s="30"/>
      <c r="W44" s="30"/>
    </row>
    <row r="45" spans="1:23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9"/>
      <c r="R45" s="30"/>
    </row>
    <row r="46" spans="1:23" x14ac:dyDescent="0.2">
      <c r="Q46" s="30"/>
    </row>
    <row r="47" spans="1:23" x14ac:dyDescent="0.2">
      <c r="Q47" s="40"/>
      <c r="R47" s="30"/>
    </row>
    <row r="48" spans="1:23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30"/>
    </row>
    <row r="49" spans="3:18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0"/>
      <c r="R49" s="30"/>
    </row>
    <row r="50" spans="3:18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R50" s="30"/>
    </row>
    <row r="51" spans="3:18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R51" s="30"/>
    </row>
    <row r="53" spans="3:18" ht="15.75" x14ac:dyDescent="0.25">
      <c r="Q53" s="35"/>
    </row>
  </sheetData>
  <mergeCells count="14">
    <mergeCell ref="A42:B42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1811023622047245" bottom="0.11811023622047245" header="0" footer="0"/>
  <pageSetup paperSize="8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7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3" sqref="B23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16" width="19.1640625" style="47" customWidth="1"/>
    <col min="17" max="17" width="23.5" style="1" customWidth="1"/>
    <col min="18" max="18" width="15.5" style="1" customWidth="1"/>
    <col min="19" max="19" width="29" style="46" customWidth="1"/>
    <col min="20" max="20" width="23.6640625" style="1" customWidth="1"/>
    <col min="21" max="16384" width="9.33203125" style="1"/>
  </cols>
  <sheetData>
    <row r="1" spans="1:20" ht="23.25" customHeight="1" x14ac:dyDescent="0.2">
      <c r="A1" s="92" t="s">
        <v>83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0" ht="15.75" customHeight="1" thickBot="1" x14ac:dyDescent="0.25">
      <c r="B2" s="2"/>
      <c r="C2" s="2"/>
      <c r="R2" s="3" t="s">
        <v>1</v>
      </c>
    </row>
    <row r="3" spans="1:20" ht="73.5" customHeight="1" thickBot="1" x14ac:dyDescent="0.25">
      <c r="A3" s="77" t="s">
        <v>84</v>
      </c>
      <c r="B3" s="74" t="s">
        <v>3</v>
      </c>
      <c r="C3" s="74" t="s">
        <v>4</v>
      </c>
      <c r="D3" s="94" t="s">
        <v>5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80" t="s">
        <v>6</v>
      </c>
      <c r="R3" s="74" t="s">
        <v>7</v>
      </c>
    </row>
    <row r="4" spans="1:20" ht="26.25" customHeight="1" thickBot="1" x14ac:dyDescent="0.25">
      <c r="A4" s="78"/>
      <c r="B4" s="75"/>
      <c r="C4" s="75"/>
      <c r="D4" s="88" t="s">
        <v>8</v>
      </c>
      <c r="E4" s="89"/>
      <c r="F4" s="88" t="s">
        <v>9</v>
      </c>
      <c r="G4" s="89"/>
      <c r="H4" s="88" t="s">
        <v>242</v>
      </c>
      <c r="I4" s="89"/>
      <c r="J4" s="88" t="s">
        <v>243</v>
      </c>
      <c r="K4" s="89"/>
      <c r="L4" s="88" t="s">
        <v>246</v>
      </c>
      <c r="M4" s="89"/>
      <c r="N4" s="88" t="s">
        <v>247</v>
      </c>
      <c r="O4" s="89"/>
      <c r="P4" s="67" t="s">
        <v>248</v>
      </c>
      <c r="Q4" s="81"/>
      <c r="R4" s="75"/>
    </row>
    <row r="5" spans="1:20" ht="27" customHeight="1" thickBot="1" x14ac:dyDescent="0.25">
      <c r="A5" s="76"/>
      <c r="B5" s="76"/>
      <c r="C5" s="93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82"/>
      <c r="R5" s="93"/>
    </row>
    <row r="6" spans="1:20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20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R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451163.00000000023</v>
      </c>
      <c r="S7" s="49"/>
      <c r="T7" s="11"/>
    </row>
    <row r="8" spans="1:20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70">
        <f>M8+N8</f>
        <v>145565.4</v>
      </c>
      <c r="P8" s="52"/>
      <c r="Q8" s="53">
        <f>O8+P8</f>
        <v>145565.4</v>
      </c>
      <c r="R8" s="17">
        <f>J8</f>
        <v>140497.9</v>
      </c>
      <c r="S8" s="54"/>
      <c r="T8" s="11"/>
    </row>
    <row r="9" spans="1:20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70">
        <f t="shared" ref="O9:O71" si="6">M9+N9</f>
        <v>214961.2</v>
      </c>
      <c r="P9" s="52"/>
      <c r="Q9" s="53">
        <f t="shared" ref="Q9:Q71" si="7">O9+P9</f>
        <v>214961.2</v>
      </c>
      <c r="R9" s="17"/>
      <c r="S9" s="55"/>
      <c r="T9" s="11"/>
    </row>
    <row r="10" spans="1:20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70">
        <f t="shared" si="6"/>
        <v>94180.4</v>
      </c>
      <c r="P10" s="52"/>
      <c r="Q10" s="53">
        <f t="shared" si="7"/>
        <v>94180.4</v>
      </c>
      <c r="R10" s="17">
        <f>J10</f>
        <v>-178455.9</v>
      </c>
      <c r="S10" s="54"/>
      <c r="T10" s="11"/>
    </row>
    <row r="11" spans="1:20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70">
        <f t="shared" si="6"/>
        <v>389608.4</v>
      </c>
      <c r="P11" s="52">
        <v>30000</v>
      </c>
      <c r="Q11" s="53">
        <f t="shared" si="7"/>
        <v>419608.4</v>
      </c>
      <c r="R11" s="17">
        <f>J11+L11+P11</f>
        <v>30202.200000000012</v>
      </c>
      <c r="S11" s="55"/>
      <c r="T11" s="11"/>
    </row>
    <row r="12" spans="1:20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70">
        <f t="shared" si="6"/>
        <v>224834.1</v>
      </c>
      <c r="P12" s="52"/>
      <c r="Q12" s="53">
        <f t="shared" si="7"/>
        <v>224834.1</v>
      </c>
      <c r="R12" s="17">
        <f>J12</f>
        <v>5863.8000000000175</v>
      </c>
      <c r="S12" s="54"/>
      <c r="T12" s="11"/>
    </row>
    <row r="13" spans="1:20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70">
        <f t="shared" si="6"/>
        <v>146431.9</v>
      </c>
      <c r="P13" s="52"/>
      <c r="Q13" s="53">
        <f t="shared" si="7"/>
        <v>146431.9</v>
      </c>
      <c r="R13" s="17">
        <f>J13</f>
        <v>43749.099999999991</v>
      </c>
      <c r="S13" s="54"/>
      <c r="T13" s="11"/>
    </row>
    <row r="14" spans="1:20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70">
        <f t="shared" si="6"/>
        <v>538362.19999999995</v>
      </c>
      <c r="P14" s="52">
        <v>-140</v>
      </c>
      <c r="Q14" s="53">
        <f t="shared" si="7"/>
        <v>538222.19999999995</v>
      </c>
      <c r="R14" s="17">
        <f>J14+L14+P14</f>
        <v>38222.199999999997</v>
      </c>
      <c r="S14" s="55"/>
      <c r="T14" s="11"/>
    </row>
    <row r="15" spans="1:20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70">
        <f t="shared" si="6"/>
        <v>197.9</v>
      </c>
      <c r="P15" s="52"/>
      <c r="Q15" s="53">
        <f t="shared" si="7"/>
        <v>197.9</v>
      </c>
      <c r="R15" s="17"/>
      <c r="S15" s="54"/>
      <c r="T15" s="11"/>
    </row>
    <row r="16" spans="1:20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70">
        <f t="shared" si="6"/>
        <v>3859934.5</v>
      </c>
      <c r="P16" s="52">
        <v>-217376.79999999981</v>
      </c>
      <c r="Q16" s="53">
        <f t="shared" si="7"/>
        <v>3642557.7</v>
      </c>
      <c r="R16" s="17">
        <f>D16+F16+J16+L16+N16+P16</f>
        <v>371083.70000000019</v>
      </c>
      <c r="S16" s="55"/>
      <c r="T16" s="11"/>
    </row>
    <row r="17" spans="1:20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Q17" si="8">SUM(E18:E19)</f>
        <v>53994.2</v>
      </c>
      <c r="F17" s="28"/>
      <c r="G17" s="28">
        <f t="shared" si="8"/>
        <v>53994.2</v>
      </c>
      <c r="H17" s="28"/>
      <c r="I17" s="28">
        <f t="shared" si="8"/>
        <v>53994.2</v>
      </c>
      <c r="J17" s="28"/>
      <c r="K17" s="28">
        <f t="shared" si="8"/>
        <v>53994.2</v>
      </c>
      <c r="L17" s="28"/>
      <c r="M17" s="28">
        <f t="shared" si="8"/>
        <v>53994.2</v>
      </c>
      <c r="N17" s="28"/>
      <c r="O17" s="28">
        <f t="shared" si="8"/>
        <v>53994.2</v>
      </c>
      <c r="P17" s="28"/>
      <c r="Q17" s="28">
        <f t="shared" si="8"/>
        <v>53994.2</v>
      </c>
      <c r="R17" s="28"/>
      <c r="S17" s="58"/>
      <c r="T17" s="11"/>
    </row>
    <row r="18" spans="1:20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70">
        <f t="shared" si="6"/>
        <v>51627</v>
      </c>
      <c r="P18" s="52"/>
      <c r="Q18" s="53">
        <f t="shared" si="7"/>
        <v>51627</v>
      </c>
      <c r="R18" s="17"/>
      <c r="S18" s="54"/>
      <c r="T18" s="11"/>
    </row>
    <row r="19" spans="1:20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70">
        <f t="shared" si="6"/>
        <v>2367.1999999999998</v>
      </c>
      <c r="P19" s="52"/>
      <c r="Q19" s="53">
        <f t="shared" si="7"/>
        <v>2367.1999999999998</v>
      </c>
      <c r="R19" s="17"/>
      <c r="S19" s="54"/>
      <c r="T19" s="11"/>
    </row>
    <row r="20" spans="1:20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Q20" si="9">SUM(E21:E24)</f>
        <v>539745.69999999995</v>
      </c>
      <c r="F20" s="28">
        <f t="shared" si="9"/>
        <v>3946.0999999999913</v>
      </c>
      <c r="G20" s="28">
        <f t="shared" si="9"/>
        <v>543691.79999999993</v>
      </c>
      <c r="H20" s="28"/>
      <c r="I20" s="28">
        <f t="shared" si="9"/>
        <v>543691.79999999993</v>
      </c>
      <c r="J20" s="28">
        <f t="shared" si="9"/>
        <v>12338.900000000023</v>
      </c>
      <c r="K20" s="28">
        <f t="shared" si="9"/>
        <v>556030.69999999995</v>
      </c>
      <c r="L20" s="28">
        <f t="shared" si="9"/>
        <v>-12</v>
      </c>
      <c r="M20" s="28">
        <f t="shared" si="9"/>
        <v>556018.69999999995</v>
      </c>
      <c r="N20" s="28"/>
      <c r="O20" s="28">
        <f t="shared" si="9"/>
        <v>556018.69999999995</v>
      </c>
      <c r="P20" s="28">
        <f t="shared" si="9"/>
        <v>29000</v>
      </c>
      <c r="Q20" s="28">
        <f t="shared" si="9"/>
        <v>585018.69999999995</v>
      </c>
      <c r="R20" s="28">
        <f>R21+R22+R23+R24</f>
        <v>45273.000000000015</v>
      </c>
      <c r="S20" s="49"/>
      <c r="T20" s="11"/>
    </row>
    <row r="21" spans="1:20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70">
        <f t="shared" si="6"/>
        <v>126001.7</v>
      </c>
      <c r="P21" s="52"/>
      <c r="Q21" s="53">
        <f t="shared" si="7"/>
        <v>126001.7</v>
      </c>
      <c r="R21" s="17">
        <f>F21</f>
        <v>3946.0999999999913</v>
      </c>
      <c r="S21" s="54"/>
      <c r="T21" s="11"/>
    </row>
    <row r="22" spans="1:20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70">
        <f t="shared" si="6"/>
        <v>3879.5</v>
      </c>
      <c r="P22" s="52"/>
      <c r="Q22" s="53">
        <f t="shared" si="7"/>
        <v>3879.5</v>
      </c>
      <c r="R22" s="17">
        <f>J22</f>
        <v>3879.5</v>
      </c>
      <c r="S22" s="55"/>
      <c r="T22" s="11"/>
    </row>
    <row r="23" spans="1:20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70">
        <f t="shared" si="6"/>
        <v>417137.5</v>
      </c>
      <c r="P23" s="52">
        <v>29000</v>
      </c>
      <c r="Q23" s="53">
        <f t="shared" si="7"/>
        <v>446137.5</v>
      </c>
      <c r="R23" s="17">
        <f>J23+L23+P23</f>
        <v>37447.400000000023</v>
      </c>
      <c r="S23" s="55"/>
      <c r="T23" s="11"/>
    </row>
    <row r="24" spans="1:20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70">
        <f t="shared" si="6"/>
        <v>9000</v>
      </c>
      <c r="P24" s="52"/>
      <c r="Q24" s="53">
        <f t="shared" si="7"/>
        <v>9000</v>
      </c>
      <c r="R24" s="17"/>
      <c r="S24" s="54"/>
      <c r="T24" s="11"/>
    </row>
    <row r="25" spans="1:20" s="12" customFormat="1" ht="19.5" customHeight="1" x14ac:dyDescent="0.2">
      <c r="A25" s="57" t="s">
        <v>119</v>
      </c>
      <c r="B25" s="27" t="s">
        <v>120</v>
      </c>
      <c r="C25" s="28">
        <f>SUM(C26:C35)</f>
        <v>17069258.300000001</v>
      </c>
      <c r="D25" s="28">
        <f t="shared" ref="D25:R25" si="10">SUM(D26:D35)</f>
        <v>100000</v>
      </c>
      <c r="E25" s="28">
        <f t="shared" si="10"/>
        <v>17169258.300000001</v>
      </c>
      <c r="F25" s="28">
        <f t="shared" si="10"/>
        <v>217038.39999999997</v>
      </c>
      <c r="G25" s="28">
        <f t="shared" si="10"/>
        <v>17386296.699999999</v>
      </c>
      <c r="H25" s="28">
        <f t="shared" si="10"/>
        <v>30558.399999999965</v>
      </c>
      <c r="I25" s="28">
        <f t="shared" si="10"/>
        <v>17416855.099999998</v>
      </c>
      <c r="J25" s="28">
        <f t="shared" si="10"/>
        <v>192334.50000000012</v>
      </c>
      <c r="K25" s="28">
        <f t="shared" si="10"/>
        <v>17609189.599999998</v>
      </c>
      <c r="L25" s="28">
        <f t="shared" si="10"/>
        <v>713115.2</v>
      </c>
      <c r="M25" s="28">
        <f t="shared" si="10"/>
        <v>18322304.800000001</v>
      </c>
      <c r="N25" s="28"/>
      <c r="O25" s="28">
        <f t="shared" si="10"/>
        <v>18322304.800000001</v>
      </c>
      <c r="P25" s="28">
        <f t="shared" si="10"/>
        <v>421760.20000000013</v>
      </c>
      <c r="Q25" s="28">
        <f t="shared" si="10"/>
        <v>18744064.999999996</v>
      </c>
      <c r="R25" s="28">
        <f t="shared" si="10"/>
        <v>1674806.7000000002</v>
      </c>
      <c r="S25" s="59"/>
      <c r="T25" s="11"/>
    </row>
    <row r="26" spans="1:20" ht="18" customHeight="1" x14ac:dyDescent="0.2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70">
        <f t="shared" si="6"/>
        <v>450315.8</v>
      </c>
      <c r="P26" s="52">
        <v>1342.2999999999884</v>
      </c>
      <c r="Q26" s="53">
        <f t="shared" si="7"/>
        <v>451658.1</v>
      </c>
      <c r="R26" s="17">
        <f>F26+J26+L26+P26</f>
        <v>14089.699999999953</v>
      </c>
      <c r="S26" s="60"/>
      <c r="T26" s="11"/>
    </row>
    <row r="27" spans="1:20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70">
        <f t="shared" si="6"/>
        <v>145500</v>
      </c>
      <c r="P27" s="52"/>
      <c r="Q27" s="53">
        <f t="shared" si="7"/>
        <v>145500</v>
      </c>
      <c r="R27" s="17"/>
      <c r="S27" s="54"/>
      <c r="T27" s="11"/>
    </row>
    <row r="28" spans="1:20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70">
        <f t="shared" si="6"/>
        <v>2403494.4</v>
      </c>
      <c r="P28" s="52">
        <v>385578.60000000009</v>
      </c>
      <c r="Q28" s="53">
        <f t="shared" si="7"/>
        <v>2789073</v>
      </c>
      <c r="R28" s="17">
        <f>F28+J28+P28</f>
        <v>510629.70000000019</v>
      </c>
      <c r="S28" s="66"/>
      <c r="T28" s="11"/>
    </row>
    <row r="29" spans="1:20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70">
        <f t="shared" si="6"/>
        <v>239912.3</v>
      </c>
      <c r="P29" s="52"/>
      <c r="Q29" s="53">
        <f t="shared" si="7"/>
        <v>239912.3</v>
      </c>
      <c r="R29" s="17">
        <f>F29</f>
        <v>198623.69999999998</v>
      </c>
      <c r="S29" s="55"/>
      <c r="T29" s="11"/>
    </row>
    <row r="30" spans="1:20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70">
        <f t="shared" si="6"/>
        <v>273412.59999999998</v>
      </c>
      <c r="P30" s="52"/>
      <c r="Q30" s="53">
        <f t="shared" si="7"/>
        <v>273412.59999999998</v>
      </c>
      <c r="R30" s="17">
        <f>L30</f>
        <v>20.099999999976717</v>
      </c>
      <c r="S30" s="54"/>
      <c r="T30" s="11"/>
    </row>
    <row r="31" spans="1:20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70">
        <f t="shared" si="6"/>
        <v>467925.2</v>
      </c>
      <c r="P31" s="52">
        <v>-545.29999999998836</v>
      </c>
      <c r="Q31" s="53">
        <f t="shared" si="7"/>
        <v>467379.9</v>
      </c>
      <c r="R31" s="17">
        <f>D31+H31+J31+L31+P31</f>
        <v>182621.7</v>
      </c>
      <c r="S31" s="55"/>
      <c r="T31" s="11"/>
    </row>
    <row r="32" spans="1:20" ht="18" customHeight="1" x14ac:dyDescent="0.25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70">
        <f t="shared" si="6"/>
        <v>13795777.5</v>
      </c>
      <c r="P32" s="52"/>
      <c r="Q32" s="53">
        <f t="shared" si="7"/>
        <v>13795777.5</v>
      </c>
      <c r="R32" s="17">
        <f>L32</f>
        <v>707000</v>
      </c>
      <c r="S32" s="55"/>
      <c r="T32" s="11"/>
    </row>
    <row r="33" spans="1:20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70">
        <f t="shared" si="6"/>
        <v>72891.199999999997</v>
      </c>
      <c r="P33" s="52">
        <v>-400</v>
      </c>
      <c r="Q33" s="53">
        <f t="shared" si="7"/>
        <v>72491.199999999997</v>
      </c>
      <c r="R33" s="17">
        <f>F33+L33+P33</f>
        <v>2609.8000000000029</v>
      </c>
      <c r="S33" s="54"/>
      <c r="T33" s="11"/>
    </row>
    <row r="34" spans="1:20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70">
        <f t="shared" si="6"/>
        <v>200</v>
      </c>
      <c r="P34" s="52"/>
      <c r="Q34" s="53">
        <f t="shared" si="7"/>
        <v>200</v>
      </c>
      <c r="R34" s="17"/>
      <c r="S34" s="54"/>
      <c r="T34" s="11"/>
    </row>
    <row r="35" spans="1:20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70">
        <f t="shared" si="6"/>
        <v>472875.8</v>
      </c>
      <c r="P35" s="52">
        <v>35784.600000000035</v>
      </c>
      <c r="Q35" s="53">
        <f t="shared" si="7"/>
        <v>508660.4</v>
      </c>
      <c r="R35" s="17">
        <f>F35+J35+L35+P35</f>
        <v>59212</v>
      </c>
      <c r="S35" s="55"/>
      <c r="T35" s="11"/>
    </row>
    <row r="36" spans="1:20" s="12" customFormat="1" ht="20.25" customHeight="1" x14ac:dyDescent="0.25">
      <c r="A36" s="57" t="s">
        <v>141</v>
      </c>
      <c r="B36" s="27" t="s">
        <v>142</v>
      </c>
      <c r="C36" s="28">
        <f t="shared" ref="C36:R36" si="11">SUM(C37:C41)</f>
        <v>2798701.7</v>
      </c>
      <c r="D36" s="28">
        <f t="shared" si="11"/>
        <v>3200</v>
      </c>
      <c r="E36" s="28">
        <f t="shared" si="11"/>
        <v>2801901.7</v>
      </c>
      <c r="F36" s="28">
        <f t="shared" si="11"/>
        <v>98360.999999999884</v>
      </c>
      <c r="G36" s="28">
        <f t="shared" si="11"/>
        <v>2900262.7</v>
      </c>
      <c r="H36" s="28">
        <f t="shared" si="11"/>
        <v>3331583.3000000003</v>
      </c>
      <c r="I36" s="28">
        <f t="shared" si="11"/>
        <v>6231846</v>
      </c>
      <c r="J36" s="28">
        <f t="shared" si="11"/>
        <v>250597</v>
      </c>
      <c r="K36" s="28">
        <f t="shared" ref="K36:Q36" si="12">SUM(K37:K41)</f>
        <v>6482443</v>
      </c>
      <c r="L36" s="28"/>
      <c r="M36" s="28">
        <f t="shared" si="12"/>
        <v>6482443</v>
      </c>
      <c r="N36" s="28"/>
      <c r="O36" s="28">
        <f t="shared" si="12"/>
        <v>6482443</v>
      </c>
      <c r="P36" s="28">
        <f t="shared" si="12"/>
        <v>97.200000000186265</v>
      </c>
      <c r="Q36" s="28">
        <f t="shared" si="12"/>
        <v>6482540.2000000002</v>
      </c>
      <c r="R36" s="28">
        <f t="shared" si="11"/>
        <v>3683838.5000000005</v>
      </c>
      <c r="S36" s="49"/>
      <c r="T36" s="11"/>
    </row>
    <row r="37" spans="1:20" ht="18.75" customHeight="1" x14ac:dyDescent="0.25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70">
        <f t="shared" si="6"/>
        <v>4298740.7</v>
      </c>
      <c r="P37" s="52">
        <v>97.200000000186265</v>
      </c>
      <c r="Q37" s="53">
        <f t="shared" si="7"/>
        <v>4298837.9000000004</v>
      </c>
      <c r="R37" s="17">
        <f>D37+F37+H37+J37+P37</f>
        <v>3536477.1000000006</v>
      </c>
      <c r="S37" s="55"/>
      <c r="T37" s="11"/>
    </row>
    <row r="38" spans="1:20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70">
        <f t="shared" si="6"/>
        <v>510074.1</v>
      </c>
      <c r="P38" s="52"/>
      <c r="Q38" s="53">
        <f t="shared" si="7"/>
        <v>510074.1</v>
      </c>
      <c r="R38" s="17"/>
      <c r="S38" s="55"/>
      <c r="T38" s="11"/>
    </row>
    <row r="39" spans="1:20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70">
        <f t="shared" si="6"/>
        <v>1337753</v>
      </c>
      <c r="P39" s="52"/>
      <c r="Q39" s="53">
        <f t="shared" si="7"/>
        <v>1337753</v>
      </c>
      <c r="R39" s="17">
        <f>F39</f>
        <v>136364.39999999991</v>
      </c>
      <c r="S39" s="55"/>
      <c r="T39" s="11"/>
    </row>
    <row r="40" spans="1:20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70">
        <f t="shared" si="6"/>
        <v>11000</v>
      </c>
      <c r="P40" s="52"/>
      <c r="Q40" s="53">
        <f t="shared" si="7"/>
        <v>11000</v>
      </c>
      <c r="R40" s="17">
        <f>J40</f>
        <v>11000</v>
      </c>
      <c r="S40" s="55"/>
      <c r="T40" s="11"/>
    </row>
    <row r="41" spans="1:20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70">
        <f t="shared" si="6"/>
        <v>324875.2</v>
      </c>
      <c r="P41" s="52"/>
      <c r="Q41" s="53">
        <f t="shared" si="7"/>
        <v>324875.2</v>
      </c>
      <c r="R41" s="17">
        <f>J41</f>
        <v>-3</v>
      </c>
      <c r="S41" s="54"/>
      <c r="T41" s="11"/>
    </row>
    <row r="42" spans="1:20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Q42" si="13">SUM(E43:E46)</f>
        <v>88472.8</v>
      </c>
      <c r="F42" s="28">
        <f t="shared" si="13"/>
        <v>12.800000000001091</v>
      </c>
      <c r="G42" s="28">
        <f t="shared" si="13"/>
        <v>88485.6</v>
      </c>
      <c r="H42" s="28"/>
      <c r="I42" s="28">
        <f t="shared" si="13"/>
        <v>88485.6</v>
      </c>
      <c r="J42" s="28">
        <f t="shared" si="13"/>
        <v>5020.3999999999942</v>
      </c>
      <c r="K42" s="28">
        <f t="shared" si="13"/>
        <v>93506</v>
      </c>
      <c r="L42" s="28"/>
      <c r="M42" s="28">
        <f t="shared" si="13"/>
        <v>93506</v>
      </c>
      <c r="N42" s="28"/>
      <c r="O42" s="28">
        <f t="shared" si="13"/>
        <v>93506</v>
      </c>
      <c r="P42" s="28"/>
      <c r="Q42" s="28">
        <f t="shared" si="13"/>
        <v>93506</v>
      </c>
      <c r="R42" s="28">
        <f>R43+R44+R45+R46</f>
        <v>5033.1999999999953</v>
      </c>
      <c r="S42" s="59"/>
      <c r="T42" s="11"/>
    </row>
    <row r="43" spans="1:20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70">
        <f t="shared" si="6"/>
        <v>34078.699999999997</v>
      </c>
      <c r="P43" s="52"/>
      <c r="Q43" s="53">
        <f t="shared" si="7"/>
        <v>34078.699999999997</v>
      </c>
      <c r="R43" s="17"/>
      <c r="S43" s="60"/>
      <c r="T43" s="11"/>
    </row>
    <row r="44" spans="1:20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70">
        <f t="shared" si="6"/>
        <v>11392.6</v>
      </c>
      <c r="P44" s="52"/>
      <c r="Q44" s="53">
        <f t="shared" si="7"/>
        <v>11392.6</v>
      </c>
      <c r="R44" s="17">
        <f>F44</f>
        <v>12.800000000001091</v>
      </c>
      <c r="S44" s="55"/>
      <c r="T44" s="11"/>
    </row>
    <row r="45" spans="1:20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70">
        <f t="shared" si="6"/>
        <v>150</v>
      </c>
      <c r="P45" s="52"/>
      <c r="Q45" s="53">
        <f t="shared" si="7"/>
        <v>150</v>
      </c>
      <c r="R45" s="17"/>
      <c r="S45" s="55"/>
      <c r="T45" s="11"/>
    </row>
    <row r="46" spans="1:20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70">
        <f t="shared" si="6"/>
        <v>47884.7</v>
      </c>
      <c r="P46" s="52"/>
      <c r="Q46" s="53">
        <f t="shared" si="7"/>
        <v>47884.7</v>
      </c>
      <c r="R46" s="17">
        <f>J46</f>
        <v>5020.3999999999942</v>
      </c>
      <c r="S46" s="55"/>
      <c r="T46" s="11"/>
    </row>
    <row r="47" spans="1:20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Q47" si="14">SUM(E48:E54)</f>
        <v>30530038.699999999</v>
      </c>
      <c r="F47" s="28">
        <f t="shared" si="14"/>
        <v>-247304.29999999789</v>
      </c>
      <c r="G47" s="28">
        <f t="shared" si="14"/>
        <v>30282734.400000002</v>
      </c>
      <c r="H47" s="28">
        <f t="shared" si="14"/>
        <v>130</v>
      </c>
      <c r="I47" s="28">
        <f t="shared" si="14"/>
        <v>30282864.400000002</v>
      </c>
      <c r="J47" s="28">
        <f t="shared" si="14"/>
        <v>48854.799999997806</v>
      </c>
      <c r="K47" s="28">
        <f t="shared" si="14"/>
        <v>30331719.199999996</v>
      </c>
      <c r="L47" s="28">
        <f t="shared" si="14"/>
        <v>-22744.600000000297</v>
      </c>
      <c r="M47" s="28">
        <f t="shared" si="14"/>
        <v>30308974.600000001</v>
      </c>
      <c r="N47" s="28">
        <f t="shared" si="14"/>
        <v>627187.10000000242</v>
      </c>
      <c r="O47" s="28">
        <f t="shared" si="14"/>
        <v>30936161.700000003</v>
      </c>
      <c r="P47" s="28">
        <f t="shared" si="14"/>
        <v>3935.8999999999301</v>
      </c>
      <c r="Q47" s="28">
        <f t="shared" si="14"/>
        <v>30940097.599999998</v>
      </c>
      <c r="R47" s="28">
        <f>R48+R49+R50+R51+R52+R53+R54</f>
        <v>410058.90000000194</v>
      </c>
      <c r="S47" s="59"/>
      <c r="T47" s="11"/>
    </row>
    <row r="48" spans="1:20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70">
        <f t="shared" si="6"/>
        <v>7513655.9000000004</v>
      </c>
      <c r="P48" s="52"/>
      <c r="Q48" s="53">
        <f t="shared" si="7"/>
        <v>7513655.9000000004</v>
      </c>
      <c r="R48" s="17">
        <f>F48+J48+N48</f>
        <v>217824.80000000075</v>
      </c>
      <c r="S48" s="60"/>
      <c r="T48" s="11"/>
    </row>
    <row r="49" spans="1:20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70">
        <f t="shared" si="6"/>
        <v>18458970.100000001</v>
      </c>
      <c r="P49" s="52"/>
      <c r="Q49" s="53">
        <f t="shared" si="7"/>
        <v>18458970.100000001</v>
      </c>
      <c r="R49" s="17">
        <f>F49+J49+N49</f>
        <v>415028.10000000149</v>
      </c>
      <c r="S49" s="55"/>
      <c r="T49" s="11"/>
    </row>
    <row r="50" spans="1:20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70">
        <f t="shared" si="6"/>
        <v>748637.5</v>
      </c>
      <c r="P50" s="52">
        <v>-28.599999999976717</v>
      </c>
      <c r="Q50" s="53">
        <f t="shared" si="7"/>
        <v>748608.9</v>
      </c>
      <c r="R50" s="17">
        <f>F50+J50+L50+P50</f>
        <v>46734</v>
      </c>
      <c r="S50" s="55"/>
      <c r="T50" s="11"/>
    </row>
    <row r="51" spans="1:20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70">
        <f t="shared" si="6"/>
        <v>3112052.8</v>
      </c>
      <c r="P51" s="52">
        <v>140</v>
      </c>
      <c r="Q51" s="53">
        <f t="shared" si="7"/>
        <v>3112192.8</v>
      </c>
      <c r="R51" s="17">
        <f>F51+J51+L51+P51</f>
        <v>3251.2999999998137</v>
      </c>
      <c r="S51" s="55"/>
      <c r="T51" s="11"/>
    </row>
    <row r="52" spans="1:20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70">
        <f t="shared" si="6"/>
        <v>225217</v>
      </c>
      <c r="P52" s="52">
        <v>2026.5</v>
      </c>
      <c r="Q52" s="53">
        <f t="shared" si="7"/>
        <v>227243.5</v>
      </c>
      <c r="R52" s="17">
        <f>F52+H52+J52+L52+P52</f>
        <v>-196658.2</v>
      </c>
      <c r="S52" s="55"/>
      <c r="T52" s="11"/>
    </row>
    <row r="53" spans="1:20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70">
        <f t="shared" si="6"/>
        <v>603406.30000000005</v>
      </c>
      <c r="P53" s="52">
        <v>1777.3999999999069</v>
      </c>
      <c r="Q53" s="53">
        <f t="shared" si="7"/>
        <v>605183.69999999995</v>
      </c>
      <c r="R53" s="17">
        <f>J53+L53+P53</f>
        <v>-79100.400000000023</v>
      </c>
      <c r="S53" s="55"/>
      <c r="T53" s="11"/>
    </row>
    <row r="54" spans="1:20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70">
        <f t="shared" si="6"/>
        <v>274222.09999999998</v>
      </c>
      <c r="P54" s="52">
        <v>20.6</v>
      </c>
      <c r="Q54" s="53">
        <f t="shared" si="7"/>
        <v>274242.69999999995</v>
      </c>
      <c r="R54" s="17">
        <f>F54+J54+L54+P54</f>
        <v>2979.2999999999533</v>
      </c>
      <c r="S54" s="54"/>
      <c r="T54" s="11"/>
    </row>
    <row r="55" spans="1:20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Q55" si="15">SUM(E56:E57)</f>
        <v>2101371.7000000002</v>
      </c>
      <c r="F55" s="28">
        <f t="shared" si="15"/>
        <v>263941.40000000014</v>
      </c>
      <c r="G55" s="28">
        <f t="shared" si="15"/>
        <v>2365313.1</v>
      </c>
      <c r="H55" s="28"/>
      <c r="I55" s="28">
        <f t="shared" si="15"/>
        <v>2365313.1</v>
      </c>
      <c r="J55" s="28">
        <f t="shared" si="15"/>
        <v>50926</v>
      </c>
      <c r="K55" s="28">
        <f t="shared" si="15"/>
        <v>2416239.1</v>
      </c>
      <c r="L55" s="28">
        <f t="shared" si="15"/>
        <v>34343.299999999814</v>
      </c>
      <c r="M55" s="28">
        <f t="shared" si="15"/>
        <v>2450582.4</v>
      </c>
      <c r="N55" s="28"/>
      <c r="O55" s="28">
        <f t="shared" si="15"/>
        <v>2450582.4</v>
      </c>
      <c r="P55" s="28"/>
      <c r="Q55" s="28">
        <f t="shared" si="15"/>
        <v>2450582.4</v>
      </c>
      <c r="R55" s="28">
        <f>R56+R57</f>
        <v>349210.69999999995</v>
      </c>
      <c r="S55" s="59"/>
      <c r="T55" s="11"/>
    </row>
    <row r="56" spans="1:20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70">
        <f t="shared" si="6"/>
        <v>2403697.4</v>
      </c>
      <c r="P56" s="52"/>
      <c r="Q56" s="53">
        <f t="shared" si="7"/>
        <v>2403697.4</v>
      </c>
      <c r="R56" s="17">
        <f>F56+J56+L56</f>
        <v>349244.19999999995</v>
      </c>
      <c r="S56" s="60"/>
      <c r="T56" s="11"/>
    </row>
    <row r="57" spans="1:20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70">
        <f t="shared" si="6"/>
        <v>46885</v>
      </c>
      <c r="P57" s="52"/>
      <c r="Q57" s="53">
        <f t="shared" si="7"/>
        <v>46885</v>
      </c>
      <c r="R57" s="17">
        <f>F57+J57</f>
        <v>-33.5</v>
      </c>
      <c r="S57" s="55"/>
      <c r="T57" s="11"/>
    </row>
    <row r="58" spans="1:20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R58" si="16">SUM(D59:D65)</f>
        <v>293500</v>
      </c>
      <c r="E58" s="28">
        <f t="shared" si="16"/>
        <v>11306257.399999999</v>
      </c>
      <c r="F58" s="28">
        <f t="shared" si="16"/>
        <v>78.799999999813735</v>
      </c>
      <c r="G58" s="28">
        <f t="shared" si="16"/>
        <v>11306336.199999999</v>
      </c>
      <c r="H58" s="28">
        <f t="shared" si="16"/>
        <v>40024.19999999908</v>
      </c>
      <c r="I58" s="28">
        <f t="shared" si="16"/>
        <v>11346360.399999999</v>
      </c>
      <c r="J58" s="28">
        <f t="shared" si="16"/>
        <v>948867.30000000028</v>
      </c>
      <c r="K58" s="28">
        <f t="shared" si="16"/>
        <v>12295227.700000001</v>
      </c>
      <c r="L58" s="28">
        <f t="shared" si="16"/>
        <v>1911951.7</v>
      </c>
      <c r="M58" s="28">
        <f t="shared" si="16"/>
        <v>14207179.399999999</v>
      </c>
      <c r="N58" s="28"/>
      <c r="O58" s="28">
        <f t="shared" si="16"/>
        <v>14207179.399999999</v>
      </c>
      <c r="P58" s="28">
        <f t="shared" si="16"/>
        <v>1885590</v>
      </c>
      <c r="Q58" s="28">
        <f t="shared" si="16"/>
        <v>16092769.399999999</v>
      </c>
      <c r="R58" s="28">
        <f t="shared" si="16"/>
        <v>5080011.9999999991</v>
      </c>
      <c r="S58" s="59"/>
      <c r="T58" s="11"/>
    </row>
    <row r="59" spans="1:20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70">
        <f t="shared" si="6"/>
        <v>8420440.6999999993</v>
      </c>
      <c r="P59" s="52">
        <v>1885590</v>
      </c>
      <c r="Q59" s="53">
        <f t="shared" si="7"/>
        <v>10306030.699999999</v>
      </c>
      <c r="R59" s="17">
        <f>H59+J59+L59+P59</f>
        <v>2890418.2999999989</v>
      </c>
      <c r="S59" s="60"/>
      <c r="T59" s="11"/>
    </row>
    <row r="60" spans="1:20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70">
        <f t="shared" si="6"/>
        <v>1316178.3</v>
      </c>
      <c r="P60" s="52"/>
      <c r="Q60" s="53">
        <f t="shared" si="7"/>
        <v>1316178.3</v>
      </c>
      <c r="R60" s="17">
        <f>D60+H60+J60+L60</f>
        <v>887218.60000000009</v>
      </c>
      <c r="S60" s="55"/>
      <c r="T60" s="11"/>
    </row>
    <row r="61" spans="1:20" ht="17.25" customHeight="1" x14ac:dyDescent="0.25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70">
        <f t="shared" si="6"/>
        <v>499790.2</v>
      </c>
      <c r="P61" s="52"/>
      <c r="Q61" s="53">
        <f t="shared" si="7"/>
        <v>499790.2</v>
      </c>
      <c r="R61" s="17">
        <f>D61+J61+L61</f>
        <v>349562.7</v>
      </c>
      <c r="S61" s="55"/>
      <c r="T61" s="11"/>
    </row>
    <row r="62" spans="1:20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70">
        <f t="shared" si="6"/>
        <v>94165.8</v>
      </c>
      <c r="P62" s="52"/>
      <c r="Q62" s="53">
        <f t="shared" si="7"/>
        <v>94165.8</v>
      </c>
      <c r="R62" s="17">
        <f>J62+L62</f>
        <v>714.60000000000582</v>
      </c>
      <c r="S62" s="55"/>
      <c r="T62" s="11"/>
    </row>
    <row r="63" spans="1:20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70">
        <f t="shared" si="6"/>
        <v>205627.2</v>
      </c>
      <c r="P63" s="52"/>
      <c r="Q63" s="53">
        <f t="shared" si="7"/>
        <v>205627.2</v>
      </c>
      <c r="R63" s="17">
        <f>J63</f>
        <v>28</v>
      </c>
      <c r="S63" s="55"/>
      <c r="T63" s="11"/>
    </row>
    <row r="64" spans="1:20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70">
        <f t="shared" si="6"/>
        <v>7634.5</v>
      </c>
      <c r="P64" s="52"/>
      <c r="Q64" s="53">
        <f t="shared" si="7"/>
        <v>7634.5</v>
      </c>
      <c r="R64" s="17">
        <f>J64+L64</f>
        <v>458.30000000000018</v>
      </c>
      <c r="S64" s="55"/>
      <c r="T64" s="11"/>
    </row>
    <row r="65" spans="1:20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70">
        <f t="shared" si="6"/>
        <v>3663342.7</v>
      </c>
      <c r="P65" s="52"/>
      <c r="Q65" s="53">
        <f t="shared" si="7"/>
        <v>3663342.7</v>
      </c>
      <c r="R65" s="17">
        <f>F65+H65+J65+L65</f>
        <v>951611.5</v>
      </c>
      <c r="S65" s="55"/>
      <c r="T65" s="11"/>
    </row>
    <row r="66" spans="1:20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R66" si="17">SUM(D67:D71)</f>
        <v>90527.09999999986</v>
      </c>
      <c r="E66" s="28">
        <f t="shared" si="17"/>
        <v>42212625.299999997</v>
      </c>
      <c r="F66" s="28">
        <f t="shared" si="17"/>
        <v>19761.799999998882</v>
      </c>
      <c r="G66" s="28">
        <f t="shared" si="17"/>
        <v>42232387.100000001</v>
      </c>
      <c r="H66" s="28">
        <f t="shared" si="17"/>
        <v>15303.400000000373</v>
      </c>
      <c r="I66" s="28">
        <f t="shared" si="17"/>
        <v>42247690.5</v>
      </c>
      <c r="J66" s="28">
        <f t="shared" si="17"/>
        <v>388256.09999999986</v>
      </c>
      <c r="K66" s="28">
        <f t="shared" si="17"/>
        <v>42635946.600000001</v>
      </c>
      <c r="L66" s="28">
        <f t="shared" si="17"/>
        <v>23060.800000001444</v>
      </c>
      <c r="M66" s="28">
        <f t="shared" si="17"/>
        <v>42659007.399999999</v>
      </c>
      <c r="N66" s="28"/>
      <c r="O66" s="28">
        <f t="shared" si="17"/>
        <v>42659007.399999999</v>
      </c>
      <c r="P66" s="28">
        <f t="shared" si="17"/>
        <v>738.99999999976717</v>
      </c>
      <c r="Q66" s="28">
        <f t="shared" si="17"/>
        <v>42659746.399999999</v>
      </c>
      <c r="R66" s="28">
        <f t="shared" si="17"/>
        <v>537648.20000000019</v>
      </c>
      <c r="S66" s="59"/>
      <c r="T66" s="11"/>
    </row>
    <row r="67" spans="1:20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70">
        <f t="shared" si="6"/>
        <v>141349.1</v>
      </c>
      <c r="P67" s="52"/>
      <c r="Q67" s="53">
        <f t="shared" si="7"/>
        <v>141349.1</v>
      </c>
      <c r="R67" s="17"/>
      <c r="S67" s="60"/>
      <c r="T67" s="11"/>
    </row>
    <row r="68" spans="1:20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70">
        <f t="shared" si="6"/>
        <v>6133944.7000000002</v>
      </c>
      <c r="P68" s="52">
        <v>4144.5999999996275</v>
      </c>
      <c r="Q68" s="53">
        <f t="shared" si="7"/>
        <v>6138089.2999999998</v>
      </c>
      <c r="R68" s="17">
        <f>J68+L68+P68</f>
        <v>80465.399999999441</v>
      </c>
      <c r="S68" s="55"/>
      <c r="T68" s="11"/>
    </row>
    <row r="69" spans="1:20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70">
        <f t="shared" si="6"/>
        <v>21266558.100000001</v>
      </c>
      <c r="P69" s="52">
        <v>-8279.5</v>
      </c>
      <c r="Q69" s="53">
        <f t="shared" si="7"/>
        <v>21258278.600000001</v>
      </c>
      <c r="R69" s="17">
        <f>F69+J69+L69+P69</f>
        <v>-25791.199999999255</v>
      </c>
      <c r="S69" s="55"/>
      <c r="T69" s="11"/>
    </row>
    <row r="70" spans="1:20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70">
        <f t="shared" si="6"/>
        <v>13891420.6</v>
      </c>
      <c r="P70" s="52"/>
      <c r="Q70" s="53">
        <f t="shared" si="7"/>
        <v>13891420.6</v>
      </c>
      <c r="R70" s="17">
        <f>F70+H70+J70+L70</f>
        <v>358897</v>
      </c>
      <c r="S70" s="55"/>
      <c r="T70" s="11"/>
    </row>
    <row r="71" spans="1:20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70">
        <f t="shared" si="6"/>
        <v>1225734.8999999999</v>
      </c>
      <c r="P71" s="52">
        <v>4873.9000000001397</v>
      </c>
      <c r="Q71" s="53">
        <f t="shared" si="7"/>
        <v>1230608.8</v>
      </c>
      <c r="R71" s="17">
        <f>D71+H71+J71+L71+P71</f>
        <v>124077</v>
      </c>
      <c r="S71" s="55"/>
      <c r="T71" s="11"/>
    </row>
    <row r="72" spans="1:20" s="12" customFormat="1" ht="18.75" customHeight="1" x14ac:dyDescent="0.25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Q72" si="18">SUM(E73:E76)</f>
        <v>1847129.7999999998</v>
      </c>
      <c r="F72" s="28">
        <f t="shared" si="18"/>
        <v>4331</v>
      </c>
      <c r="G72" s="28">
        <f t="shared" si="18"/>
        <v>1851460.7999999998</v>
      </c>
      <c r="H72" s="28"/>
      <c r="I72" s="28">
        <f t="shared" si="18"/>
        <v>1851460.7999999998</v>
      </c>
      <c r="J72" s="28">
        <f t="shared" si="18"/>
        <v>78164.700000000143</v>
      </c>
      <c r="K72" s="28">
        <f t="shared" si="18"/>
        <v>1929625.5000000002</v>
      </c>
      <c r="L72" s="28">
        <f t="shared" si="18"/>
        <v>38957.599999999977</v>
      </c>
      <c r="M72" s="28">
        <f t="shared" si="18"/>
        <v>1968583.1</v>
      </c>
      <c r="N72" s="28"/>
      <c r="O72" s="28">
        <f t="shared" si="18"/>
        <v>1968583.1</v>
      </c>
      <c r="P72" s="28">
        <f t="shared" si="18"/>
        <v>-1777.4000000000233</v>
      </c>
      <c r="Q72" s="28">
        <f t="shared" si="18"/>
        <v>1966805.7000000002</v>
      </c>
      <c r="R72" s="28">
        <f>R73+R74+R75+R76</f>
        <v>119675.9000000001</v>
      </c>
      <c r="S72" s="54"/>
      <c r="T72" s="11"/>
    </row>
    <row r="73" spans="1:20" ht="20.25" customHeight="1" x14ac:dyDescent="0.25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19">I73+J73</f>
        <v>615551.80000000005</v>
      </c>
      <c r="L73" s="52">
        <v>80</v>
      </c>
      <c r="M73" s="53">
        <f t="shared" ref="M73:M86" si="20">K73+L73</f>
        <v>615631.80000000005</v>
      </c>
      <c r="N73" s="52"/>
      <c r="O73" s="70">
        <f t="shared" ref="O73:O86" si="21">M73+N73</f>
        <v>615631.80000000005</v>
      </c>
      <c r="P73" s="52">
        <v>-2792.1000000000931</v>
      </c>
      <c r="Q73" s="53">
        <f t="shared" ref="Q73:Q86" si="22">O73+P73</f>
        <v>612839.69999999995</v>
      </c>
      <c r="R73" s="17">
        <f>F73+J73+L73+P73</f>
        <v>10501.099999999977</v>
      </c>
      <c r="S73" s="54"/>
      <c r="T73" s="11"/>
    </row>
    <row r="74" spans="1:20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23">C74+D74</f>
        <v>678777.2</v>
      </c>
      <c r="F74" s="52"/>
      <c r="G74" s="53">
        <f t="shared" ref="G74:G86" si="24">E74+F74</f>
        <v>678777.2</v>
      </c>
      <c r="H74" s="52"/>
      <c r="I74" s="53">
        <f t="shared" ref="I74:I86" si="25">G74+H74</f>
        <v>678777.2</v>
      </c>
      <c r="J74" s="52">
        <v>69105.70000000007</v>
      </c>
      <c r="K74" s="53">
        <f t="shared" si="19"/>
        <v>747882.9</v>
      </c>
      <c r="L74" s="52">
        <v>38877.599999999977</v>
      </c>
      <c r="M74" s="53">
        <f t="shared" si="20"/>
        <v>786760.5</v>
      </c>
      <c r="N74" s="52"/>
      <c r="O74" s="70">
        <f t="shared" si="21"/>
        <v>786760.5</v>
      </c>
      <c r="P74" s="52">
        <v>1641.9000000000233</v>
      </c>
      <c r="Q74" s="53">
        <f t="shared" si="22"/>
        <v>788402.4</v>
      </c>
      <c r="R74" s="17">
        <f>J74+L74+P74</f>
        <v>109625.20000000007</v>
      </c>
      <c r="S74" s="54"/>
      <c r="T74" s="11"/>
    </row>
    <row r="75" spans="1:20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23"/>
        <v>545150.19999999995</v>
      </c>
      <c r="F75" s="52"/>
      <c r="G75" s="53">
        <f t="shared" si="24"/>
        <v>545150.19999999995</v>
      </c>
      <c r="H75" s="52"/>
      <c r="I75" s="53">
        <f t="shared" si="25"/>
        <v>545150.19999999995</v>
      </c>
      <c r="J75" s="52">
        <v>177</v>
      </c>
      <c r="K75" s="53">
        <f t="shared" si="19"/>
        <v>545327.19999999995</v>
      </c>
      <c r="L75" s="52"/>
      <c r="M75" s="53">
        <f t="shared" si="20"/>
        <v>545327.19999999995</v>
      </c>
      <c r="N75" s="52"/>
      <c r="O75" s="70">
        <f t="shared" si="21"/>
        <v>545327.19999999995</v>
      </c>
      <c r="P75" s="52">
        <v>-627.19999999995343</v>
      </c>
      <c r="Q75" s="53">
        <f t="shared" si="22"/>
        <v>544700</v>
      </c>
      <c r="R75" s="17">
        <f>J75+P75</f>
        <v>-450.19999999995343</v>
      </c>
      <c r="S75" s="54"/>
      <c r="T75" s="11"/>
    </row>
    <row r="76" spans="1:20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23"/>
        <v>20863.8</v>
      </c>
      <c r="F76" s="52"/>
      <c r="G76" s="53">
        <f t="shared" si="24"/>
        <v>20863.8</v>
      </c>
      <c r="H76" s="52"/>
      <c r="I76" s="53">
        <f t="shared" si="25"/>
        <v>20863.8</v>
      </c>
      <c r="J76" s="52">
        <v>-0.2</v>
      </c>
      <c r="K76" s="53">
        <f t="shared" si="19"/>
        <v>20863.599999999999</v>
      </c>
      <c r="L76" s="52"/>
      <c r="M76" s="53">
        <f t="shared" si="20"/>
        <v>20863.599999999999</v>
      </c>
      <c r="N76" s="52"/>
      <c r="O76" s="70">
        <f t="shared" si="21"/>
        <v>20863.599999999999</v>
      </c>
      <c r="P76" s="52"/>
      <c r="Q76" s="53">
        <f t="shared" si="22"/>
        <v>20863.599999999999</v>
      </c>
      <c r="R76" s="17">
        <f>J76</f>
        <v>-0.2</v>
      </c>
      <c r="S76" s="54"/>
      <c r="T76" s="11"/>
    </row>
    <row r="77" spans="1:20" s="12" customFormat="1" ht="21" customHeight="1" x14ac:dyDescent="0.25">
      <c r="A77" s="57" t="s">
        <v>221</v>
      </c>
      <c r="B77" s="27" t="s">
        <v>222</v>
      </c>
      <c r="C77" s="28">
        <f t="shared" ref="C77:Q77" si="26">SUM(C78:C80)</f>
        <v>119853.1</v>
      </c>
      <c r="D77" s="28"/>
      <c r="E77" s="28">
        <f t="shared" si="26"/>
        <v>119853.1</v>
      </c>
      <c r="F77" s="28"/>
      <c r="G77" s="28">
        <f t="shared" si="26"/>
        <v>119853.1</v>
      </c>
      <c r="H77" s="28"/>
      <c r="I77" s="28">
        <f t="shared" si="26"/>
        <v>119853.1</v>
      </c>
      <c r="J77" s="28"/>
      <c r="K77" s="28">
        <f t="shared" si="26"/>
        <v>119853.1</v>
      </c>
      <c r="L77" s="28"/>
      <c r="M77" s="28">
        <f t="shared" si="26"/>
        <v>119853.1</v>
      </c>
      <c r="N77" s="28"/>
      <c r="O77" s="28">
        <f t="shared" si="26"/>
        <v>119853.1</v>
      </c>
      <c r="P77" s="28">
        <f t="shared" si="26"/>
        <v>-27.399999999994179</v>
      </c>
      <c r="Q77" s="28">
        <f t="shared" si="26"/>
        <v>119825.70000000001</v>
      </c>
      <c r="R77" s="28">
        <f>R78+R79+R80</f>
        <v>-27.399999999994179</v>
      </c>
      <c r="S77" s="54"/>
      <c r="T77" s="11"/>
    </row>
    <row r="78" spans="1:20" ht="18.75" customHeight="1" x14ac:dyDescent="0.25">
      <c r="A78" s="50" t="s">
        <v>223</v>
      </c>
      <c r="B78" s="51" t="s">
        <v>224</v>
      </c>
      <c r="C78" s="61">
        <v>31201.200000000001</v>
      </c>
      <c r="D78" s="52"/>
      <c r="E78" s="53">
        <f t="shared" si="23"/>
        <v>31201.200000000001</v>
      </c>
      <c r="F78" s="52"/>
      <c r="G78" s="53">
        <f t="shared" si="24"/>
        <v>31201.200000000001</v>
      </c>
      <c r="H78" s="52"/>
      <c r="I78" s="53">
        <f t="shared" si="25"/>
        <v>31201.200000000001</v>
      </c>
      <c r="J78" s="52"/>
      <c r="K78" s="53">
        <f t="shared" si="19"/>
        <v>31201.200000000001</v>
      </c>
      <c r="L78" s="52">
        <v>1417.7000000000007</v>
      </c>
      <c r="M78" s="53">
        <f t="shared" si="20"/>
        <v>32618.9</v>
      </c>
      <c r="N78" s="52"/>
      <c r="O78" s="70">
        <f t="shared" si="21"/>
        <v>32618.9</v>
      </c>
      <c r="P78" s="52"/>
      <c r="Q78" s="53">
        <f t="shared" si="22"/>
        <v>32618.9</v>
      </c>
      <c r="R78" s="17">
        <f>L78</f>
        <v>1417.7000000000007</v>
      </c>
      <c r="S78" s="54"/>
      <c r="T78" s="11"/>
    </row>
    <row r="79" spans="1:20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23"/>
        <v>18141.900000000001</v>
      </c>
      <c r="F79" s="52"/>
      <c r="G79" s="53">
        <f t="shared" si="24"/>
        <v>18141.900000000001</v>
      </c>
      <c r="H79" s="52"/>
      <c r="I79" s="53">
        <f t="shared" si="25"/>
        <v>18141.900000000001</v>
      </c>
      <c r="J79" s="52"/>
      <c r="K79" s="53">
        <f t="shared" si="19"/>
        <v>18141.900000000001</v>
      </c>
      <c r="L79" s="52">
        <v>-1417.7000000000007</v>
      </c>
      <c r="M79" s="53">
        <f t="shared" si="20"/>
        <v>16724.2</v>
      </c>
      <c r="N79" s="52"/>
      <c r="O79" s="70">
        <f t="shared" si="21"/>
        <v>16724.2</v>
      </c>
      <c r="P79" s="52"/>
      <c r="Q79" s="53">
        <f t="shared" si="22"/>
        <v>16724.2</v>
      </c>
      <c r="R79" s="17">
        <f>L79</f>
        <v>-1417.7000000000007</v>
      </c>
      <c r="S79" s="54"/>
      <c r="T79" s="11"/>
    </row>
    <row r="80" spans="1:20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23"/>
        <v>70510</v>
      </c>
      <c r="F80" s="52"/>
      <c r="G80" s="53">
        <f t="shared" si="24"/>
        <v>70510</v>
      </c>
      <c r="H80" s="52"/>
      <c r="I80" s="53">
        <f t="shared" si="25"/>
        <v>70510</v>
      </c>
      <c r="J80" s="52"/>
      <c r="K80" s="53">
        <f t="shared" si="19"/>
        <v>70510</v>
      </c>
      <c r="L80" s="52"/>
      <c r="M80" s="53">
        <f t="shared" si="20"/>
        <v>70510</v>
      </c>
      <c r="N80" s="52"/>
      <c r="O80" s="70">
        <f t="shared" si="21"/>
        <v>70510</v>
      </c>
      <c r="P80" s="52">
        <v>-27.399999999994179</v>
      </c>
      <c r="Q80" s="53">
        <f t="shared" si="22"/>
        <v>70482.600000000006</v>
      </c>
      <c r="R80" s="17">
        <f>P80</f>
        <v>-27.399999999994179</v>
      </c>
      <c r="S80" s="54"/>
      <c r="T80" s="11"/>
    </row>
    <row r="81" spans="1:20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R81" si="27">SUM(E82)</f>
        <v>2175715.2999999998</v>
      </c>
      <c r="F81" s="28"/>
      <c r="G81" s="28">
        <f t="shared" si="27"/>
        <v>2175715.2999999998</v>
      </c>
      <c r="H81" s="28"/>
      <c r="I81" s="28">
        <f t="shared" si="27"/>
        <v>2175715.2999999998</v>
      </c>
      <c r="J81" s="28"/>
      <c r="K81" s="28">
        <f t="shared" si="27"/>
        <v>2175715.2999999998</v>
      </c>
      <c r="L81" s="28">
        <f t="shared" si="27"/>
        <v>-49413.5</v>
      </c>
      <c r="M81" s="28">
        <f t="shared" si="27"/>
        <v>2126301.7999999998</v>
      </c>
      <c r="N81" s="28"/>
      <c r="O81" s="28">
        <f t="shared" si="27"/>
        <v>2126301.7999999998</v>
      </c>
      <c r="P81" s="28">
        <f t="shared" si="27"/>
        <v>-111999.99999999977</v>
      </c>
      <c r="Q81" s="28">
        <f t="shared" si="27"/>
        <v>2014301.8</v>
      </c>
      <c r="R81" s="28">
        <f t="shared" si="27"/>
        <v>-161413.49999999977</v>
      </c>
      <c r="S81" s="54"/>
      <c r="T81" s="11"/>
    </row>
    <row r="82" spans="1:20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23"/>
        <v>2175715.2999999998</v>
      </c>
      <c r="F82" s="52"/>
      <c r="G82" s="53">
        <f t="shared" si="24"/>
        <v>2175715.2999999998</v>
      </c>
      <c r="H82" s="52"/>
      <c r="I82" s="53">
        <f t="shared" si="25"/>
        <v>2175715.2999999998</v>
      </c>
      <c r="J82" s="52"/>
      <c r="K82" s="53">
        <f t="shared" si="19"/>
        <v>2175715.2999999998</v>
      </c>
      <c r="L82" s="52">
        <v>-49413.5</v>
      </c>
      <c r="M82" s="53">
        <f t="shared" si="20"/>
        <v>2126301.7999999998</v>
      </c>
      <c r="N82" s="52"/>
      <c r="O82" s="70">
        <f t="shared" si="21"/>
        <v>2126301.7999999998</v>
      </c>
      <c r="P82" s="52">
        <v>-111999.99999999977</v>
      </c>
      <c r="Q82" s="53">
        <f t="shared" si="22"/>
        <v>2014301.8</v>
      </c>
      <c r="R82" s="17">
        <f>L82+P82</f>
        <v>-161413.49999999977</v>
      </c>
      <c r="S82" s="55"/>
      <c r="T82" s="11"/>
    </row>
    <row r="83" spans="1:20" s="12" customFormat="1" ht="27" customHeight="1" x14ac:dyDescent="0.25">
      <c r="A83" s="57" t="s">
        <v>233</v>
      </c>
      <c r="B83" s="27" t="s">
        <v>234</v>
      </c>
      <c r="C83" s="28">
        <f t="shared" ref="C83:Q83" si="28">SUM(C84:C86)</f>
        <v>5608696</v>
      </c>
      <c r="D83" s="28"/>
      <c r="E83" s="28">
        <f t="shared" si="28"/>
        <v>5608696</v>
      </c>
      <c r="F83" s="28">
        <f t="shared" si="28"/>
        <v>48007.100000000093</v>
      </c>
      <c r="G83" s="28">
        <f t="shared" si="28"/>
        <v>5656703.0999999996</v>
      </c>
      <c r="H83" s="28"/>
      <c r="I83" s="28">
        <f t="shared" si="28"/>
        <v>5656703.0999999996</v>
      </c>
      <c r="J83" s="28">
        <f t="shared" si="28"/>
        <v>478076.79999999981</v>
      </c>
      <c r="K83" s="28">
        <f t="shared" si="28"/>
        <v>6134779.9000000004</v>
      </c>
      <c r="L83" s="28"/>
      <c r="M83" s="28">
        <f t="shared" si="28"/>
        <v>6134779.9000000004</v>
      </c>
      <c r="N83" s="28">
        <f t="shared" si="28"/>
        <v>157762.5</v>
      </c>
      <c r="O83" s="28">
        <f t="shared" si="28"/>
        <v>6292542.4000000004</v>
      </c>
      <c r="P83" s="28">
        <f t="shared" si="28"/>
        <v>52000</v>
      </c>
      <c r="Q83" s="28">
        <f t="shared" si="28"/>
        <v>6344542.4000000004</v>
      </c>
      <c r="R83" s="28">
        <f>R84+R85+R86</f>
        <v>735846.39999999991</v>
      </c>
      <c r="S83" s="54"/>
      <c r="T83" s="11"/>
    </row>
    <row r="84" spans="1:20" ht="38.25" x14ac:dyDescent="0.25">
      <c r="A84" s="50" t="s">
        <v>235</v>
      </c>
      <c r="B84" s="51" t="s">
        <v>236</v>
      </c>
      <c r="C84" s="15">
        <v>3430574.3</v>
      </c>
      <c r="D84" s="52"/>
      <c r="E84" s="53">
        <f t="shared" si="23"/>
        <v>3430574.3</v>
      </c>
      <c r="F84" s="52"/>
      <c r="G84" s="53">
        <f t="shared" si="24"/>
        <v>3430574.3</v>
      </c>
      <c r="H84" s="52"/>
      <c r="I84" s="53">
        <f t="shared" si="25"/>
        <v>3430574.3</v>
      </c>
      <c r="J84" s="52"/>
      <c r="K84" s="53">
        <f t="shared" si="19"/>
        <v>3430574.3</v>
      </c>
      <c r="L84" s="52"/>
      <c r="M84" s="53">
        <f t="shared" si="20"/>
        <v>3430574.3</v>
      </c>
      <c r="N84" s="52"/>
      <c r="O84" s="70">
        <f t="shared" si="21"/>
        <v>3430574.3</v>
      </c>
      <c r="P84" s="52"/>
      <c r="Q84" s="53">
        <f t="shared" si="22"/>
        <v>3430574.3</v>
      </c>
      <c r="R84" s="17"/>
      <c r="S84" s="54"/>
      <c r="T84" s="11"/>
    </row>
    <row r="85" spans="1:20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23"/>
        <v>857645.3</v>
      </c>
      <c r="F85" s="52"/>
      <c r="G85" s="53">
        <f t="shared" si="24"/>
        <v>857645.3</v>
      </c>
      <c r="H85" s="52"/>
      <c r="I85" s="53">
        <f t="shared" si="25"/>
        <v>857645.3</v>
      </c>
      <c r="J85" s="52">
        <v>478943.89999999991</v>
      </c>
      <c r="K85" s="53">
        <f t="shared" si="19"/>
        <v>1336589.2</v>
      </c>
      <c r="L85" s="52"/>
      <c r="M85" s="53">
        <f t="shared" si="20"/>
        <v>1336589.2</v>
      </c>
      <c r="N85" s="52"/>
      <c r="O85" s="70">
        <f t="shared" si="21"/>
        <v>1336589.2</v>
      </c>
      <c r="P85" s="52"/>
      <c r="Q85" s="53">
        <f t="shared" si="22"/>
        <v>1336589.2</v>
      </c>
      <c r="R85" s="17">
        <f>J85</f>
        <v>478943.89999999991</v>
      </c>
      <c r="S85" s="54"/>
      <c r="T85" s="11"/>
    </row>
    <row r="86" spans="1:20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23"/>
        <v>1320476.3999999999</v>
      </c>
      <c r="F86" s="52">
        <v>48007.100000000093</v>
      </c>
      <c r="G86" s="53">
        <f t="shared" si="24"/>
        <v>1368483.5</v>
      </c>
      <c r="H86" s="52"/>
      <c r="I86" s="53">
        <f t="shared" si="25"/>
        <v>1368483.5</v>
      </c>
      <c r="J86" s="52">
        <v>-867.10000000009313</v>
      </c>
      <c r="K86" s="53">
        <f t="shared" si="19"/>
        <v>1367616.4</v>
      </c>
      <c r="L86" s="52"/>
      <c r="M86" s="53">
        <f t="shared" si="20"/>
        <v>1367616.4</v>
      </c>
      <c r="N86" s="52">
        <v>157762.5</v>
      </c>
      <c r="O86" s="70">
        <f t="shared" si="21"/>
        <v>1525378.9</v>
      </c>
      <c r="P86" s="52">
        <v>52000</v>
      </c>
      <c r="Q86" s="53">
        <f t="shared" si="22"/>
        <v>1577378.9</v>
      </c>
      <c r="R86" s="17">
        <f>F86+J86+N86+P86</f>
        <v>256902.5</v>
      </c>
      <c r="S86" s="54"/>
      <c r="T86" s="11"/>
    </row>
    <row r="87" spans="1:20" s="12" customFormat="1" ht="15.75" customHeight="1" thickBot="1" x14ac:dyDescent="0.3">
      <c r="A87" s="90" t="s">
        <v>241</v>
      </c>
      <c r="B87" s="91"/>
      <c r="C87" s="36">
        <f t="shared" ref="C87:R87" si="29">SUM(C7+C17+C20+C25+C36+C42+C47+C55+C58+C66+C72+C77+C81+C83)</f>
        <v>121043229.09999999</v>
      </c>
      <c r="D87" s="36">
        <f t="shared" si="29"/>
        <v>88716.499999999767</v>
      </c>
      <c r="E87" s="36">
        <f t="shared" si="29"/>
        <v>121131945.59999998</v>
      </c>
      <c r="F87" s="36">
        <f t="shared" si="29"/>
        <v>427544.00000000076</v>
      </c>
      <c r="G87" s="36">
        <f t="shared" si="29"/>
        <v>121559489.59999999</v>
      </c>
      <c r="H87" s="36">
        <f t="shared" si="29"/>
        <v>3417599.3</v>
      </c>
      <c r="I87" s="36">
        <f t="shared" si="29"/>
        <v>124977088.89999998</v>
      </c>
      <c r="J87" s="36">
        <f t="shared" si="29"/>
        <v>2133166.1999999983</v>
      </c>
      <c r="K87" s="36">
        <f t="shared" si="29"/>
        <v>127110255.09999998</v>
      </c>
      <c r="L87" s="36">
        <f t="shared" si="29"/>
        <v>2589937.5000000014</v>
      </c>
      <c r="M87" s="36">
        <f t="shared" si="29"/>
        <v>129700192.59999998</v>
      </c>
      <c r="N87" s="36">
        <f t="shared" si="29"/>
        <v>2182361.4000000022</v>
      </c>
      <c r="O87" s="36">
        <f t="shared" si="29"/>
        <v>131882553.99999999</v>
      </c>
      <c r="P87" s="36">
        <f t="shared" si="29"/>
        <v>2091800.7000000004</v>
      </c>
      <c r="Q87" s="36">
        <f t="shared" si="29"/>
        <v>133974354.7</v>
      </c>
      <c r="R87" s="36">
        <f t="shared" si="29"/>
        <v>12931125.600000003</v>
      </c>
      <c r="S87" s="54"/>
      <c r="T87" s="11"/>
    </row>
    <row r="89" spans="1:20" x14ac:dyDescent="0.2">
      <c r="Q89" s="30"/>
    </row>
    <row r="90" spans="1:20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30"/>
      <c r="R90" s="30"/>
      <c r="T90" s="30"/>
    </row>
    <row r="91" spans="1:20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30"/>
      <c r="S91" s="63"/>
    </row>
    <row r="92" spans="1:20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30"/>
    </row>
    <row r="93" spans="1:20" x14ac:dyDescent="0.2">
      <c r="Q93" s="30"/>
    </row>
    <row r="94" spans="1:20" x14ac:dyDescent="0.2">
      <c r="Q94" s="30"/>
    </row>
    <row r="95" spans="1:20" x14ac:dyDescent="0.2">
      <c r="Q95" s="30"/>
      <c r="R95" s="30"/>
    </row>
    <row r="96" spans="1:20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30"/>
    </row>
    <row r="97" spans="17:17" x14ac:dyDescent="0.2">
      <c r="Q97" s="30"/>
    </row>
  </sheetData>
  <mergeCells count="14">
    <mergeCell ref="A87:B87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39370078740157483" right="0.39370078740157483" top="0.19685039370078741" bottom="0.19685039370078741" header="0" footer="0"/>
  <pageSetup paperSize="8" scale="65" fitToHeight="0" orientation="landscape" r:id="rId1"/>
  <rowBreaks count="1" manualBreakCount="1">
    <brk id="5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2021-06-24T06:39:58Z</cp:lastPrinted>
  <dcterms:created xsi:type="dcterms:W3CDTF">2021-01-28T12:39:41Z</dcterms:created>
  <dcterms:modified xsi:type="dcterms:W3CDTF">2021-06-24T10:40:18Z</dcterms:modified>
</cp:coreProperties>
</file>