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240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'!$A$1:$AH$42</definedName>
    <definedName name="_xlnm.Print_Area" localSheetId="1">РАСХОДЫ!$A$1:$AH$86</definedName>
  </definedNames>
  <calcPr calcId="145621"/>
</workbook>
</file>

<file path=xl/calcChain.xml><?xml version="1.0" encoding="utf-8"?>
<calcChain xmlns="http://schemas.openxmlformats.org/spreadsheetml/2006/main">
  <c r="AH85" i="2" l="1"/>
  <c r="AG85" i="2"/>
  <c r="AH81" i="2"/>
  <c r="AH79" i="2"/>
  <c r="AF76" i="2"/>
  <c r="AH75" i="2"/>
  <c r="AH74" i="2"/>
  <c r="AH73" i="2"/>
  <c r="AH72" i="2"/>
  <c r="AF71" i="2"/>
  <c r="AH70" i="2"/>
  <c r="AH69" i="2"/>
  <c r="AH68" i="2"/>
  <c r="AH67" i="2"/>
  <c r="AH66" i="2"/>
  <c r="AG70" i="2"/>
  <c r="AH64" i="2"/>
  <c r="AH63" i="2"/>
  <c r="AH61" i="2"/>
  <c r="AH60" i="2"/>
  <c r="AH59" i="2"/>
  <c r="AH58" i="2"/>
  <c r="AF57" i="2"/>
  <c r="AG64" i="2"/>
  <c r="AH55" i="2"/>
  <c r="AH53" i="2"/>
  <c r="AH52" i="2"/>
  <c r="AH51" i="2"/>
  <c r="AG53" i="2"/>
  <c r="AH50" i="2"/>
  <c r="AH49" i="2"/>
  <c r="AH48" i="2"/>
  <c r="AH47" i="2"/>
  <c r="AH45" i="2"/>
  <c r="AH44" i="2"/>
  <c r="AH43" i="2"/>
  <c r="AH40" i="2"/>
  <c r="AH39" i="2"/>
  <c r="AH38" i="2"/>
  <c r="AH37" i="2"/>
  <c r="AH35" i="2"/>
  <c r="AH33" i="2"/>
  <c r="AH32" i="2"/>
  <c r="AH31" i="2"/>
  <c r="AH30" i="2"/>
  <c r="AH29" i="2"/>
  <c r="AH28" i="2"/>
  <c r="AH27" i="2"/>
  <c r="AH26" i="2"/>
  <c r="AH21" i="2"/>
  <c r="AH19" i="2"/>
  <c r="AH16" i="2"/>
  <c r="AH14" i="2"/>
  <c r="AH13" i="2"/>
  <c r="AG14" i="2"/>
  <c r="AH12" i="2"/>
  <c r="AH11" i="2"/>
  <c r="AH10" i="2"/>
  <c r="AH9" i="2"/>
  <c r="AE86" i="2"/>
  <c r="AE82" i="2"/>
  <c r="AF82" i="2"/>
  <c r="AE80" i="2"/>
  <c r="AF80" i="2"/>
  <c r="AG80" i="2"/>
  <c r="AE76" i="2"/>
  <c r="AE71" i="2"/>
  <c r="AE65" i="2"/>
  <c r="AF65" i="2"/>
  <c r="AE57" i="2"/>
  <c r="AE54" i="2"/>
  <c r="AF54" i="2"/>
  <c r="AE46" i="2"/>
  <c r="AE41" i="2"/>
  <c r="AF41" i="2"/>
  <c r="AE36" i="2"/>
  <c r="AF36" i="2"/>
  <c r="AE25" i="2"/>
  <c r="AF25" i="2"/>
  <c r="AE20" i="2"/>
  <c r="AF20" i="2"/>
  <c r="AG20" i="2"/>
  <c r="AE17" i="2"/>
  <c r="AF17" i="2"/>
  <c r="AG17" i="2"/>
  <c r="AE7" i="2"/>
  <c r="AG9" i="2"/>
  <c r="AG10" i="2"/>
  <c r="AG11" i="2"/>
  <c r="AG12" i="2"/>
  <c r="AG13" i="2"/>
  <c r="AG15" i="2"/>
  <c r="AG16" i="2"/>
  <c r="AG18" i="2"/>
  <c r="AG19" i="2"/>
  <c r="AG21" i="2"/>
  <c r="AG22" i="2"/>
  <c r="AG23" i="2"/>
  <c r="AG24" i="2"/>
  <c r="AG26" i="2"/>
  <c r="AG27" i="2"/>
  <c r="AG28" i="2"/>
  <c r="AG29" i="2"/>
  <c r="AG30" i="2"/>
  <c r="AG31" i="2"/>
  <c r="AG32" i="2"/>
  <c r="AG33" i="2"/>
  <c r="AG34" i="2"/>
  <c r="AG35" i="2"/>
  <c r="AG37" i="2"/>
  <c r="AG38" i="2"/>
  <c r="AG39" i="2"/>
  <c r="AG40" i="2"/>
  <c r="AG42" i="2"/>
  <c r="AG43" i="2"/>
  <c r="AG45" i="2"/>
  <c r="AG47" i="2"/>
  <c r="AG48" i="2"/>
  <c r="AG49" i="2"/>
  <c r="AG50" i="2"/>
  <c r="AG52" i="2"/>
  <c r="AG55" i="2"/>
  <c r="AG54" i="2" s="1"/>
  <c r="AG56" i="2"/>
  <c r="AG58" i="2"/>
  <c r="AG59" i="2"/>
  <c r="AG60" i="2"/>
  <c r="AG61" i="2"/>
  <c r="AG62" i="2"/>
  <c r="AG63" i="2"/>
  <c r="AG66" i="2"/>
  <c r="AG67" i="2"/>
  <c r="AG68" i="2"/>
  <c r="AG69" i="2"/>
  <c r="AG72" i="2"/>
  <c r="AG73" i="2"/>
  <c r="AG74" i="2"/>
  <c r="AG75" i="2"/>
  <c r="AG77" i="2"/>
  <c r="AG78" i="2"/>
  <c r="AG79" i="2"/>
  <c r="AG81" i="2"/>
  <c r="AG83" i="2"/>
  <c r="AG84" i="2"/>
  <c r="AG8" i="2"/>
  <c r="AE9" i="2"/>
  <c r="AE10" i="2"/>
  <c r="AE11" i="2"/>
  <c r="AE12" i="2"/>
  <c r="AE13" i="2"/>
  <c r="AE14" i="2"/>
  <c r="AE15" i="2"/>
  <c r="AE16" i="2"/>
  <c r="AE18" i="2"/>
  <c r="AE19" i="2"/>
  <c r="AE21" i="2"/>
  <c r="AE22" i="2"/>
  <c r="AE23" i="2"/>
  <c r="AE24" i="2"/>
  <c r="AE26" i="2"/>
  <c r="AE27" i="2"/>
  <c r="AE28" i="2"/>
  <c r="AE29" i="2"/>
  <c r="AE30" i="2"/>
  <c r="AE31" i="2"/>
  <c r="AE32" i="2"/>
  <c r="AE33" i="2"/>
  <c r="AE34" i="2"/>
  <c r="AE35" i="2"/>
  <c r="AE37" i="2"/>
  <c r="AE38" i="2"/>
  <c r="AE39" i="2"/>
  <c r="AE40" i="2"/>
  <c r="AE42" i="2"/>
  <c r="AE43" i="2"/>
  <c r="AE44" i="2"/>
  <c r="AE45" i="2"/>
  <c r="AE47" i="2"/>
  <c r="AE48" i="2"/>
  <c r="AE49" i="2"/>
  <c r="AE50" i="2"/>
  <c r="AE51" i="2"/>
  <c r="AE52" i="2"/>
  <c r="AE53" i="2"/>
  <c r="AE55" i="2"/>
  <c r="AE56" i="2"/>
  <c r="AE58" i="2"/>
  <c r="AE59" i="2"/>
  <c r="AE60" i="2"/>
  <c r="AE61" i="2"/>
  <c r="AE62" i="2"/>
  <c r="AE63" i="2"/>
  <c r="AE64" i="2"/>
  <c r="AE66" i="2"/>
  <c r="AE67" i="2"/>
  <c r="AE68" i="2"/>
  <c r="AE69" i="2"/>
  <c r="AE70" i="2"/>
  <c r="AE72" i="2"/>
  <c r="AE73" i="2"/>
  <c r="AE74" i="2"/>
  <c r="AE75" i="2"/>
  <c r="AE77" i="2"/>
  <c r="AE78" i="2"/>
  <c r="AE79" i="2"/>
  <c r="AE81" i="2"/>
  <c r="AE83" i="2"/>
  <c r="AE84" i="2"/>
  <c r="AE85" i="2"/>
  <c r="AE8" i="2"/>
  <c r="AF11" i="1"/>
  <c r="AH11" i="1"/>
  <c r="AH12" i="1"/>
  <c r="AH41" i="1"/>
  <c r="AH40" i="1"/>
  <c r="AH39" i="1"/>
  <c r="AH37" i="1"/>
  <c r="AH36" i="1"/>
  <c r="AH35" i="1"/>
  <c r="AH34" i="1"/>
  <c r="AF33" i="1"/>
  <c r="AF32" i="1"/>
  <c r="AH30" i="1"/>
  <c r="AH29" i="1"/>
  <c r="AH28" i="1"/>
  <c r="AH27" i="1"/>
  <c r="AH25" i="1"/>
  <c r="AH23" i="1"/>
  <c r="AF7" i="1"/>
  <c r="AH20" i="1"/>
  <c r="AH22" i="1"/>
  <c r="AF20" i="1"/>
  <c r="AH19" i="1"/>
  <c r="AH17" i="1"/>
  <c r="AH16" i="1"/>
  <c r="AF16" i="1"/>
  <c r="AH8" i="1"/>
  <c r="AH9" i="1"/>
  <c r="AF13" i="1"/>
  <c r="AH13" i="1"/>
  <c r="AH15" i="1"/>
  <c r="AG15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F8" i="1"/>
  <c r="AG24" i="1"/>
  <c r="AG25" i="1"/>
  <c r="AG26" i="1"/>
  <c r="AG27" i="1"/>
  <c r="AG28" i="1"/>
  <c r="AG29" i="1"/>
  <c r="AG30" i="1"/>
  <c r="AG31" i="1"/>
  <c r="AG23" i="1"/>
  <c r="AG22" i="1"/>
  <c r="AG21" i="1"/>
  <c r="AG18" i="1"/>
  <c r="AG19" i="1"/>
  <c r="AG17" i="1"/>
  <c r="AG14" i="1"/>
  <c r="AG12" i="1"/>
  <c r="AG10" i="1"/>
  <c r="AG9" i="1"/>
  <c r="AG34" i="1"/>
  <c r="AE33" i="1"/>
  <c r="AE32" i="1" s="1"/>
  <c r="AG40" i="1"/>
  <c r="AE35" i="1"/>
  <c r="AG35" i="1" s="1"/>
  <c r="AE36" i="1"/>
  <c r="AG36" i="1" s="1"/>
  <c r="AE37" i="1"/>
  <c r="AG37" i="1" s="1"/>
  <c r="AE39" i="1"/>
  <c r="AG39" i="1" s="1"/>
  <c r="AE40" i="1"/>
  <c r="AE41" i="1"/>
  <c r="AG41" i="1" s="1"/>
  <c r="AE34" i="1"/>
  <c r="AE24" i="1"/>
  <c r="AE25" i="1"/>
  <c r="AE26" i="1"/>
  <c r="AE27" i="1"/>
  <c r="AE29" i="1"/>
  <c r="AE30" i="1"/>
  <c r="AE31" i="1"/>
  <c r="AE23" i="1"/>
  <c r="AE22" i="1"/>
  <c r="AE20" i="1" s="1"/>
  <c r="AE21" i="1"/>
  <c r="AE18" i="1"/>
  <c r="AE16" i="1" s="1"/>
  <c r="AE19" i="1"/>
  <c r="AE17" i="1"/>
  <c r="AE14" i="1"/>
  <c r="AE12" i="1"/>
  <c r="AE11" i="1"/>
  <c r="AE10" i="1"/>
  <c r="AE9" i="1"/>
  <c r="AE8" i="1"/>
  <c r="AD7" i="1"/>
  <c r="AG82" i="2" l="1"/>
  <c r="AG76" i="2"/>
  <c r="AG71" i="2"/>
  <c r="AG65" i="2"/>
  <c r="AG57" i="2"/>
  <c r="AG41" i="2"/>
  <c r="AG36" i="2"/>
  <c r="AG25" i="2"/>
  <c r="AF7" i="2"/>
  <c r="AG7" i="2"/>
  <c r="AF42" i="1"/>
  <c r="AG33" i="1"/>
  <c r="AE7" i="1"/>
  <c r="AE42" i="1" s="1"/>
  <c r="AC82" i="2"/>
  <c r="AC80" i="2"/>
  <c r="AC76" i="2"/>
  <c r="AC71" i="2"/>
  <c r="AC65" i="2"/>
  <c r="AD65" i="2"/>
  <c r="AB57" i="2"/>
  <c r="AC57" i="2"/>
  <c r="AB54" i="2"/>
  <c r="AC54" i="2"/>
  <c r="AD54" i="2"/>
  <c r="AA46" i="2"/>
  <c r="AC46" i="2"/>
  <c r="AD46" i="2"/>
  <c r="AC41" i="2"/>
  <c r="AB36" i="2"/>
  <c r="AC36" i="2"/>
  <c r="AB25" i="2"/>
  <c r="AC25" i="2"/>
  <c r="AD25" i="2"/>
  <c r="AC20" i="2"/>
  <c r="AC17" i="2"/>
  <c r="AC7" i="2"/>
  <c r="AD7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8" i="2"/>
  <c r="AC39" i="2"/>
  <c r="AC40" i="2"/>
  <c r="AC42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C86" i="2" l="1"/>
  <c r="AH33" i="1"/>
  <c r="AH32" i="1"/>
  <c r="AD33" i="1"/>
  <c r="AG11" i="1"/>
  <c r="AC33" i="1"/>
  <c r="AC35" i="1"/>
  <c r="AC36" i="1"/>
  <c r="AC37" i="1"/>
  <c r="AC38" i="1"/>
  <c r="AC39" i="1"/>
  <c r="AC32" i="1" s="1"/>
  <c r="AC40" i="1"/>
  <c r="AC41" i="1"/>
  <c r="AC34" i="1"/>
  <c r="AB32" i="1"/>
  <c r="AD32" i="1"/>
  <c r="AC7" i="1"/>
  <c r="AC24" i="1"/>
  <c r="AC25" i="1"/>
  <c r="AC26" i="1"/>
  <c r="AC27" i="1"/>
  <c r="AC29" i="1"/>
  <c r="AC30" i="1"/>
  <c r="AC31" i="1"/>
  <c r="AC23" i="1"/>
  <c r="AC22" i="1"/>
  <c r="AC21" i="1"/>
  <c r="AC20" i="1"/>
  <c r="AC16" i="1"/>
  <c r="AC18" i="1"/>
  <c r="AC19" i="1"/>
  <c r="AC17" i="1"/>
  <c r="AC14" i="1"/>
  <c r="AC12" i="1"/>
  <c r="AC11" i="1"/>
  <c r="AC10" i="1"/>
  <c r="AC9" i="1"/>
  <c r="AC8" i="1"/>
  <c r="AC42" i="1" l="1"/>
  <c r="AD42" i="1"/>
  <c r="AA82" i="2" l="1"/>
  <c r="Z80" i="2"/>
  <c r="AA80" i="2"/>
  <c r="AA76" i="2"/>
  <c r="Z71" i="2"/>
  <c r="AA71" i="2"/>
  <c r="AA65" i="2"/>
  <c r="AA54" i="2"/>
  <c r="Z57" i="2"/>
  <c r="AA57" i="2"/>
  <c r="AA41" i="2"/>
  <c r="AA36" i="2"/>
  <c r="AA25" i="2"/>
  <c r="AA20" i="2"/>
  <c r="AA17" i="2"/>
  <c r="AA7" i="2"/>
  <c r="AB7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B33" i="1"/>
  <c r="AB42" i="1"/>
  <c r="AA7" i="1"/>
  <c r="AA42" i="1" s="1"/>
  <c r="AA32" i="1"/>
  <c r="AA33" i="1"/>
  <c r="AA35" i="1"/>
  <c r="AA36" i="1"/>
  <c r="AA37" i="1"/>
  <c r="AA39" i="1"/>
  <c r="AA40" i="1"/>
  <c r="AA41" i="1"/>
  <c r="AA34" i="1"/>
  <c r="AA24" i="1"/>
  <c r="AA25" i="1"/>
  <c r="AA26" i="1"/>
  <c r="AA27" i="1"/>
  <c r="AA29" i="1"/>
  <c r="AA30" i="1"/>
  <c r="AA31" i="1"/>
  <c r="AA23" i="1"/>
  <c r="AA22" i="1"/>
  <c r="AA21" i="1"/>
  <c r="AA20" i="1"/>
  <c r="AA18" i="1"/>
  <c r="AA19" i="1"/>
  <c r="AA17" i="1"/>
  <c r="AA16" i="1"/>
  <c r="AA14" i="1"/>
  <c r="AA12" i="1"/>
  <c r="AA11" i="1"/>
  <c r="AA10" i="1"/>
  <c r="AA9" i="1"/>
  <c r="AA8" i="1"/>
  <c r="AA86" i="2" l="1"/>
  <c r="AB86" i="2"/>
  <c r="Y82" i="2"/>
  <c r="Y80" i="2"/>
  <c r="Y76" i="2"/>
  <c r="Y71" i="2"/>
  <c r="Y65" i="2"/>
  <c r="Y57" i="2"/>
  <c r="Y54" i="2"/>
  <c r="Y46" i="2"/>
  <c r="Y41" i="2"/>
  <c r="Y36" i="2"/>
  <c r="Z36" i="2"/>
  <c r="Y25" i="2"/>
  <c r="Y20" i="2"/>
  <c r="Y17" i="2"/>
  <c r="Y7" i="2"/>
  <c r="Z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Y33" i="1"/>
  <c r="Y35" i="1"/>
  <c r="Y36" i="1"/>
  <c r="Y37" i="1"/>
  <c r="Y39" i="1"/>
  <c r="Y32" i="1" s="1"/>
  <c r="Y40" i="1"/>
  <c r="Y41" i="1"/>
  <c r="Y34" i="1"/>
  <c r="Y24" i="1"/>
  <c r="Y25" i="1"/>
  <c r="Y26" i="1"/>
  <c r="Y27" i="1"/>
  <c r="Y29" i="1"/>
  <c r="Y30" i="1"/>
  <c r="Y31" i="1"/>
  <c r="Y23" i="1"/>
  <c r="Y22" i="1"/>
  <c r="Y21" i="1"/>
  <c r="Y20" i="1"/>
  <c r="Y18" i="1"/>
  <c r="Y19" i="1"/>
  <c r="Y17" i="1"/>
  <c r="Y16" i="1"/>
  <c r="Y14" i="1"/>
  <c r="Y12" i="1"/>
  <c r="Y11" i="1"/>
  <c r="Y8" i="1"/>
  <c r="Y10" i="1"/>
  <c r="Y9" i="1"/>
  <c r="Y86" i="2" l="1"/>
  <c r="Y7" i="1"/>
  <c r="Y42" i="1" s="1"/>
  <c r="AH80" i="2"/>
  <c r="X65" i="2"/>
  <c r="AH62" i="2"/>
  <c r="AH56" i="2"/>
  <c r="X46" i="2"/>
  <c r="AH42" i="2"/>
  <c r="AH34" i="2"/>
  <c r="AH23" i="2"/>
  <c r="AH22" i="2"/>
  <c r="AH17" i="2"/>
  <c r="AH18" i="2"/>
  <c r="W82" i="2"/>
  <c r="W80" i="2"/>
  <c r="X80" i="2"/>
  <c r="W76" i="2"/>
  <c r="W71" i="2"/>
  <c r="W65" i="2"/>
  <c r="W57" i="2"/>
  <c r="X57" i="2"/>
  <c r="W54" i="2"/>
  <c r="X54" i="2"/>
  <c r="W46" i="2"/>
  <c r="W41" i="2"/>
  <c r="X41" i="2"/>
  <c r="W36" i="2"/>
  <c r="X36" i="2"/>
  <c r="W25" i="2"/>
  <c r="X25" i="2"/>
  <c r="W20" i="2"/>
  <c r="X20" i="2"/>
  <c r="W17" i="2"/>
  <c r="X17" i="2"/>
  <c r="W7" i="2"/>
  <c r="X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32" i="1"/>
  <c r="X33" i="1"/>
  <c r="AH26" i="1"/>
  <c r="X7" i="1"/>
  <c r="X42" i="1" s="1"/>
  <c r="X8" i="1"/>
  <c r="W32" i="1"/>
  <c r="W33" i="1"/>
  <c r="W35" i="1"/>
  <c r="W36" i="1"/>
  <c r="W37" i="1"/>
  <c r="W39" i="1"/>
  <c r="W40" i="1"/>
  <c r="W41" i="1"/>
  <c r="W34" i="1"/>
  <c r="W31" i="1"/>
  <c r="W24" i="1"/>
  <c r="W25" i="1"/>
  <c r="W26" i="1"/>
  <c r="W27" i="1"/>
  <c r="W29" i="1"/>
  <c r="W30" i="1"/>
  <c r="W23" i="1"/>
  <c r="W22" i="1"/>
  <c r="W21" i="1"/>
  <c r="W20" i="1"/>
  <c r="W18" i="1"/>
  <c r="W19" i="1"/>
  <c r="W17" i="1"/>
  <c r="W16" i="1" s="1"/>
  <c r="W14" i="1"/>
  <c r="W12" i="1"/>
  <c r="W11" i="1"/>
  <c r="W10" i="1"/>
  <c r="W9" i="1"/>
  <c r="W8" i="1"/>
  <c r="W86" i="2" l="1"/>
  <c r="X86" i="2"/>
  <c r="W7" i="1"/>
  <c r="W42" i="1" s="1"/>
  <c r="V33" i="1"/>
  <c r="V32" i="1" s="1"/>
  <c r="V42" i="1" s="1"/>
  <c r="U7" i="2"/>
  <c r="V7" i="2"/>
  <c r="U17" i="2"/>
  <c r="U25" i="2"/>
  <c r="V25" i="2"/>
  <c r="U20" i="2"/>
  <c r="U36" i="2"/>
  <c r="V36" i="2"/>
  <c r="U41" i="2"/>
  <c r="U46" i="2"/>
  <c r="V46" i="2"/>
  <c r="U54" i="2"/>
  <c r="U57" i="2"/>
  <c r="V57" i="2"/>
  <c r="T65" i="2"/>
  <c r="U65" i="2"/>
  <c r="T71" i="2"/>
  <c r="U71" i="2"/>
  <c r="V71" i="2"/>
  <c r="U76" i="2"/>
  <c r="U80" i="2"/>
  <c r="U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U35" i="1"/>
  <c r="U36" i="1"/>
  <c r="U33" i="1" s="1"/>
  <c r="U32" i="1" s="1"/>
  <c r="U37" i="1"/>
  <c r="U39" i="1"/>
  <c r="U40" i="1"/>
  <c r="U41" i="1"/>
  <c r="U34" i="1"/>
  <c r="U22" i="1"/>
  <c r="U23" i="1"/>
  <c r="U24" i="1"/>
  <c r="U25" i="1"/>
  <c r="U26" i="1"/>
  <c r="U27" i="1"/>
  <c r="U29" i="1"/>
  <c r="U30" i="1"/>
  <c r="U31" i="1"/>
  <c r="U21" i="1"/>
  <c r="U20" i="1"/>
  <c r="U18" i="1"/>
  <c r="U19" i="1"/>
  <c r="U17" i="1"/>
  <c r="U16" i="1"/>
  <c r="U14" i="1"/>
  <c r="U12" i="1"/>
  <c r="U11" i="1" s="1"/>
  <c r="U8" i="1"/>
  <c r="U10" i="1"/>
  <c r="U9" i="1"/>
  <c r="U86" i="2" l="1"/>
  <c r="AG32" i="1"/>
  <c r="V86" i="2"/>
  <c r="U7" i="1"/>
  <c r="U42" i="1" s="1"/>
  <c r="E85" i="2"/>
  <c r="G85" i="2" s="1"/>
  <c r="I85" i="2" s="1"/>
  <c r="K85" i="2" s="1"/>
  <c r="M85" i="2" s="1"/>
  <c r="O85" i="2" s="1"/>
  <c r="Q85" i="2" s="1"/>
  <c r="S85" i="2" s="1"/>
  <c r="AH84" i="2"/>
  <c r="AH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K79" i="2"/>
  <c r="M79" i="2" s="1"/>
  <c r="O79" i="2" s="1"/>
  <c r="Q79" i="2" s="1"/>
  <c r="S79" i="2" s="1"/>
  <c r="G79" i="2"/>
  <c r="I79" i="2" s="1"/>
  <c r="E79" i="2"/>
  <c r="AH78" i="2"/>
  <c r="AH76" i="2" s="1"/>
  <c r="E78" i="2"/>
  <c r="G78" i="2" s="1"/>
  <c r="I78" i="2" s="1"/>
  <c r="K78" i="2" s="1"/>
  <c r="M78" i="2" s="1"/>
  <c r="O78" i="2" s="1"/>
  <c r="Q78" i="2" s="1"/>
  <c r="S78" i="2" s="1"/>
  <c r="AH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AH71" i="2"/>
  <c r="G74" i="2"/>
  <c r="I74" i="2" s="1"/>
  <c r="K74" i="2" s="1"/>
  <c r="M74" i="2" s="1"/>
  <c r="O74" i="2" s="1"/>
  <c r="Q74" i="2" s="1"/>
  <c r="S74" i="2" s="1"/>
  <c r="E74" i="2"/>
  <c r="E73" i="2"/>
  <c r="G73" i="2" s="1"/>
  <c r="I73" i="2" s="1"/>
  <c r="K73" i="2" s="1"/>
  <c r="M73" i="2" s="1"/>
  <c r="O73" i="2" s="1"/>
  <c r="Q73" i="2" s="1"/>
  <c r="S73" i="2" s="1"/>
  <c r="E72" i="2"/>
  <c r="G72" i="2" s="1"/>
  <c r="R71" i="2"/>
  <c r="P71" i="2"/>
  <c r="L71" i="2"/>
  <c r="H71" i="2"/>
  <c r="F71" i="2"/>
  <c r="E71" i="2"/>
  <c r="C71" i="2"/>
  <c r="I70" i="2"/>
  <c r="K70" i="2" s="1"/>
  <c r="M70" i="2" s="1"/>
  <c r="O70" i="2" s="1"/>
  <c r="Q70" i="2" s="1"/>
  <c r="S70" i="2" s="1"/>
  <c r="E70" i="2"/>
  <c r="G70" i="2" s="1"/>
  <c r="AH65" i="2"/>
  <c r="M69" i="2"/>
  <c r="O69" i="2" s="1"/>
  <c r="Q69" i="2" s="1"/>
  <c r="S69" i="2" s="1"/>
  <c r="I69" i="2"/>
  <c r="K69" i="2" s="1"/>
  <c r="G69" i="2"/>
  <c r="E69" i="2"/>
  <c r="K68" i="2"/>
  <c r="M68" i="2" s="1"/>
  <c r="O68" i="2" s="1"/>
  <c r="Q68" i="2" s="1"/>
  <c r="S68" i="2" s="1"/>
  <c r="G68" i="2"/>
  <c r="I68" i="2" s="1"/>
  <c r="E68" i="2"/>
  <c r="E67" i="2"/>
  <c r="G67" i="2" s="1"/>
  <c r="I67" i="2" s="1"/>
  <c r="K67" i="2" s="1"/>
  <c r="M67" i="2" s="1"/>
  <c r="O67" i="2" s="1"/>
  <c r="Q67" i="2" s="1"/>
  <c r="S67" i="2" s="1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AH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E56" i="2"/>
  <c r="G56" i="2" s="1"/>
  <c r="I56" i="2" s="1"/>
  <c r="K56" i="2" s="1"/>
  <c r="M56" i="2" s="1"/>
  <c r="O56" i="2" s="1"/>
  <c r="Q56" i="2" s="1"/>
  <c r="S56" i="2" s="1"/>
  <c r="E55" i="2"/>
  <c r="AH54" i="2"/>
  <c r="T54" i="2"/>
  <c r="R54" i="2"/>
  <c r="P54" i="2"/>
  <c r="H54" i="2"/>
  <c r="F54" i="2"/>
  <c r="C54" i="2"/>
  <c r="G53" i="2"/>
  <c r="I53" i="2" s="1"/>
  <c r="K53" i="2" s="1"/>
  <c r="M53" i="2" s="1"/>
  <c r="O53" i="2" s="1"/>
  <c r="Q53" i="2" s="1"/>
  <c r="S53" i="2" s="1"/>
  <c r="E53" i="2"/>
  <c r="G52" i="2"/>
  <c r="I52" i="2" s="1"/>
  <c r="K52" i="2" s="1"/>
  <c r="M52" i="2" s="1"/>
  <c r="O52" i="2" s="1"/>
  <c r="Q52" i="2" s="1"/>
  <c r="S52" i="2" s="1"/>
  <c r="E52" i="2"/>
  <c r="O51" i="2"/>
  <c r="Q51" i="2" s="1"/>
  <c r="S51" i="2" s="1"/>
  <c r="E51" i="2"/>
  <c r="G51" i="2" s="1"/>
  <c r="I51" i="2" s="1"/>
  <c r="K51" i="2" s="1"/>
  <c r="M51" i="2" s="1"/>
  <c r="M50" i="2"/>
  <c r="O50" i="2" s="1"/>
  <c r="Q50" i="2" s="1"/>
  <c r="S50" i="2" s="1"/>
  <c r="E50" i="2"/>
  <c r="G50" i="2" s="1"/>
  <c r="I50" i="2" s="1"/>
  <c r="K50" i="2" s="1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E47" i="2"/>
  <c r="G47" i="2" s="1"/>
  <c r="I47" i="2" s="1"/>
  <c r="T46" i="2"/>
  <c r="R46" i="2"/>
  <c r="P46" i="2"/>
  <c r="L46" i="2"/>
  <c r="H46" i="2"/>
  <c r="F46" i="2"/>
  <c r="C46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E38" i="2"/>
  <c r="I37" i="2"/>
  <c r="G37" i="2"/>
  <c r="E37" i="2"/>
  <c r="AH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O32" i="2"/>
  <c r="Q32" i="2" s="1"/>
  <c r="S32" i="2" s="1"/>
  <c r="G32" i="2"/>
  <c r="I32" i="2" s="1"/>
  <c r="K32" i="2" s="1"/>
  <c r="M32" i="2" s="1"/>
  <c r="E32" i="2"/>
  <c r="E31" i="2"/>
  <c r="G31" i="2" s="1"/>
  <c r="I31" i="2" s="1"/>
  <c r="K31" i="2" s="1"/>
  <c r="M31" i="2" s="1"/>
  <c r="O31" i="2" s="1"/>
  <c r="Q31" i="2" s="1"/>
  <c r="S31" i="2" s="1"/>
  <c r="I30" i="2"/>
  <c r="K30" i="2" s="1"/>
  <c r="M30" i="2" s="1"/>
  <c r="O30" i="2" s="1"/>
  <c r="Q30" i="2" s="1"/>
  <c r="S30" i="2" s="1"/>
  <c r="G30" i="2"/>
  <c r="E30" i="2"/>
  <c r="G29" i="2"/>
  <c r="I29" i="2" s="1"/>
  <c r="K29" i="2" s="1"/>
  <c r="M29" i="2" s="1"/>
  <c r="O29" i="2" s="1"/>
  <c r="Q29" i="2" s="1"/>
  <c r="S29" i="2" s="1"/>
  <c r="E29" i="2"/>
  <c r="Q28" i="2"/>
  <c r="S28" i="2" s="1"/>
  <c r="E28" i="2"/>
  <c r="G28" i="2" s="1"/>
  <c r="I28" i="2" s="1"/>
  <c r="K28" i="2" s="1"/>
  <c r="M28" i="2" s="1"/>
  <c r="O28" i="2" s="1"/>
  <c r="E27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Q23" i="2"/>
  <c r="S23" i="2" s="1"/>
  <c r="G23" i="2"/>
  <c r="I23" i="2" s="1"/>
  <c r="K23" i="2" s="1"/>
  <c r="M23" i="2" s="1"/>
  <c r="O23" i="2" s="1"/>
  <c r="E23" i="2"/>
  <c r="I22" i="2"/>
  <c r="K22" i="2" s="1"/>
  <c r="M22" i="2" s="1"/>
  <c r="O22" i="2" s="1"/>
  <c r="Q22" i="2" s="1"/>
  <c r="S22" i="2" s="1"/>
  <c r="E22" i="2"/>
  <c r="G22" i="2" s="1"/>
  <c r="AH20" i="2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G12" i="2"/>
  <c r="I12" i="2" s="1"/>
  <c r="K12" i="2" s="1"/>
  <c r="M12" i="2" s="1"/>
  <c r="O12" i="2" s="1"/>
  <c r="Q12" i="2" s="1"/>
  <c r="S12" i="2" s="1"/>
  <c r="E12" i="2"/>
  <c r="E11" i="2"/>
  <c r="G11" i="2" s="1"/>
  <c r="I11" i="2" s="1"/>
  <c r="K11" i="2" s="1"/>
  <c r="M11" i="2" s="1"/>
  <c r="O11" i="2" s="1"/>
  <c r="Q11" i="2" s="1"/>
  <c r="S11" i="2" s="1"/>
  <c r="G10" i="2"/>
  <c r="I10" i="2" s="1"/>
  <c r="K10" i="2" s="1"/>
  <c r="M10" i="2" s="1"/>
  <c r="O10" i="2" s="1"/>
  <c r="Q10" i="2" s="1"/>
  <c r="S10" i="2" s="1"/>
  <c r="E10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M41" i="1"/>
  <c r="O41" i="1" s="1"/>
  <c r="Q41" i="1" s="1"/>
  <c r="S41" i="1" s="1"/>
  <c r="I40" i="1"/>
  <c r="K40" i="1" s="1"/>
  <c r="M40" i="1" s="1"/>
  <c r="O40" i="1" s="1"/>
  <c r="Q40" i="1" s="1"/>
  <c r="S40" i="1" s="1"/>
  <c r="G40" i="1"/>
  <c r="O39" i="1"/>
  <c r="Q39" i="1" s="1"/>
  <c r="S39" i="1" s="1"/>
  <c r="G39" i="1"/>
  <c r="I39" i="1" s="1"/>
  <c r="K39" i="1" s="1"/>
  <c r="M39" i="1" s="1"/>
  <c r="E39" i="1"/>
  <c r="I37" i="1"/>
  <c r="K37" i="1" s="1"/>
  <c r="M37" i="1" s="1"/>
  <c r="O37" i="1" s="1"/>
  <c r="Q37" i="1" s="1"/>
  <c r="S37" i="1" s="1"/>
  <c r="E37" i="1"/>
  <c r="G37" i="1" s="1"/>
  <c r="S36" i="1"/>
  <c r="G36" i="1"/>
  <c r="I36" i="1" s="1"/>
  <c r="K36" i="1" s="1"/>
  <c r="M36" i="1" s="1"/>
  <c r="O36" i="1" s="1"/>
  <c r="Q36" i="1" s="1"/>
  <c r="E36" i="1"/>
  <c r="G35" i="1"/>
  <c r="I35" i="1" s="1"/>
  <c r="K35" i="1" s="1"/>
  <c r="M35" i="1" s="1"/>
  <c r="O35" i="1" s="1"/>
  <c r="Q35" i="1" s="1"/>
  <c r="S35" i="1" s="1"/>
  <c r="E35" i="1"/>
  <c r="G34" i="1"/>
  <c r="I34" i="1" s="1"/>
  <c r="E34" i="1"/>
  <c r="E33" i="1" s="1"/>
  <c r="T33" i="1"/>
  <c r="R33" i="1"/>
  <c r="R32" i="1" s="1"/>
  <c r="P33" i="1"/>
  <c r="P32" i="1" s="1"/>
  <c r="P42" i="1" s="1"/>
  <c r="N33" i="1"/>
  <c r="N32" i="1" s="1"/>
  <c r="N42" i="1" s="1"/>
  <c r="L33" i="1"/>
  <c r="L32" i="1" s="1"/>
  <c r="H33" i="1"/>
  <c r="H32" i="1" s="1"/>
  <c r="H42" i="1" s="1"/>
  <c r="F33" i="1"/>
  <c r="F32" i="1" s="1"/>
  <c r="C33" i="1"/>
  <c r="T32" i="1"/>
  <c r="E32" i="1"/>
  <c r="C32" i="1"/>
  <c r="G31" i="1"/>
  <c r="I31" i="1" s="1"/>
  <c r="K31" i="1" s="1"/>
  <c r="M31" i="1" s="1"/>
  <c r="O31" i="1" s="1"/>
  <c r="Q31" i="1" s="1"/>
  <c r="S31" i="1" s="1"/>
  <c r="E31" i="1"/>
  <c r="I30" i="1"/>
  <c r="K30" i="1" s="1"/>
  <c r="M30" i="1" s="1"/>
  <c r="O30" i="1" s="1"/>
  <c r="Q30" i="1" s="1"/>
  <c r="S30" i="1" s="1"/>
  <c r="E30" i="1"/>
  <c r="G30" i="1" s="1"/>
  <c r="E29" i="1"/>
  <c r="G29" i="1" s="1"/>
  <c r="I29" i="1" s="1"/>
  <c r="K29" i="1" s="1"/>
  <c r="M29" i="1" s="1"/>
  <c r="O29" i="1" s="1"/>
  <c r="Q29" i="1" s="1"/>
  <c r="S29" i="1" s="1"/>
  <c r="I27" i="1"/>
  <c r="K27" i="1" s="1"/>
  <c r="M27" i="1" s="1"/>
  <c r="O27" i="1" s="1"/>
  <c r="Q27" i="1" s="1"/>
  <c r="S27" i="1" s="1"/>
  <c r="E27" i="1"/>
  <c r="G27" i="1" s="1"/>
  <c r="G26" i="1"/>
  <c r="I26" i="1" s="1"/>
  <c r="K26" i="1" s="1"/>
  <c r="M26" i="1" s="1"/>
  <c r="O26" i="1" s="1"/>
  <c r="Q26" i="1" s="1"/>
  <c r="S26" i="1" s="1"/>
  <c r="E26" i="1"/>
  <c r="O25" i="1"/>
  <c r="Q25" i="1" s="1"/>
  <c r="S25" i="1" s="1"/>
  <c r="E25" i="1"/>
  <c r="G25" i="1" s="1"/>
  <c r="I25" i="1" s="1"/>
  <c r="K25" i="1" s="1"/>
  <c r="M25" i="1" s="1"/>
  <c r="E24" i="1"/>
  <c r="G24" i="1" s="1"/>
  <c r="I24" i="1" s="1"/>
  <c r="K24" i="1" s="1"/>
  <c r="M24" i="1" s="1"/>
  <c r="O24" i="1" s="1"/>
  <c r="Q24" i="1" s="1"/>
  <c r="S24" i="1" s="1"/>
  <c r="M23" i="1"/>
  <c r="O23" i="1" s="1"/>
  <c r="Q23" i="1" s="1"/>
  <c r="S23" i="1" s="1"/>
  <c r="E23" i="1"/>
  <c r="G23" i="1" s="1"/>
  <c r="I23" i="1" s="1"/>
  <c r="K23" i="1" s="1"/>
  <c r="E22" i="1"/>
  <c r="G22" i="1" s="1"/>
  <c r="I22" i="1" s="1"/>
  <c r="K22" i="1" s="1"/>
  <c r="M22" i="1" s="1"/>
  <c r="O22" i="1" s="1"/>
  <c r="Q22" i="1" s="1"/>
  <c r="S22" i="1" s="1"/>
  <c r="I21" i="1"/>
  <c r="G21" i="1"/>
  <c r="E21" i="1"/>
  <c r="E20" i="1"/>
  <c r="C20" i="1"/>
  <c r="G19" i="1"/>
  <c r="I19" i="1" s="1"/>
  <c r="K19" i="1" s="1"/>
  <c r="M19" i="1" s="1"/>
  <c r="O19" i="1" s="1"/>
  <c r="Q19" i="1" s="1"/>
  <c r="S19" i="1" s="1"/>
  <c r="E19" i="1"/>
  <c r="G18" i="1"/>
  <c r="I18" i="1" s="1"/>
  <c r="K18" i="1" s="1"/>
  <c r="M18" i="1" s="1"/>
  <c r="O18" i="1" s="1"/>
  <c r="Q18" i="1" s="1"/>
  <c r="S18" i="1" s="1"/>
  <c r="E18" i="1"/>
  <c r="G17" i="1"/>
  <c r="I17" i="1" s="1"/>
  <c r="I16" i="1" s="1"/>
  <c r="E17" i="1"/>
  <c r="G16" i="1"/>
  <c r="E16" i="1"/>
  <c r="C16" i="1"/>
  <c r="I14" i="1"/>
  <c r="K14" i="1" s="1"/>
  <c r="G14" i="1"/>
  <c r="E14" i="1"/>
  <c r="G12" i="1"/>
  <c r="I12" i="1" s="1"/>
  <c r="E12" i="1"/>
  <c r="G11" i="1"/>
  <c r="E11" i="1"/>
  <c r="C11" i="1"/>
  <c r="E10" i="1"/>
  <c r="G9" i="1"/>
  <c r="I9" i="1" s="1"/>
  <c r="K9" i="1" s="1"/>
  <c r="E9" i="1"/>
  <c r="AH7" i="1"/>
  <c r="AH42" i="1" s="1"/>
  <c r="R8" i="1"/>
  <c r="C8" i="1"/>
  <c r="R7" i="1"/>
  <c r="L7" i="1"/>
  <c r="F7" i="1"/>
  <c r="C7" i="1"/>
  <c r="C42" i="1" s="1"/>
  <c r="R42" i="1" l="1"/>
  <c r="H86" i="2"/>
  <c r="F86" i="2"/>
  <c r="F42" i="1"/>
  <c r="L42" i="1"/>
  <c r="M9" i="1"/>
  <c r="I42" i="2"/>
  <c r="G41" i="2"/>
  <c r="K17" i="1"/>
  <c r="I33" i="1"/>
  <c r="I32" i="1" s="1"/>
  <c r="K34" i="1"/>
  <c r="G8" i="1"/>
  <c r="G7" i="1" s="1"/>
  <c r="G42" i="1" s="1"/>
  <c r="I17" i="2"/>
  <c r="K18" i="2"/>
  <c r="E8" i="1"/>
  <c r="E7" i="1" s="1"/>
  <c r="E42" i="1" s="1"/>
  <c r="G10" i="1"/>
  <c r="I10" i="1" s="1"/>
  <c r="K10" i="1" s="1"/>
  <c r="M10" i="1" s="1"/>
  <c r="O10" i="1" s="1"/>
  <c r="Q10" i="1" s="1"/>
  <c r="S10" i="1" s="1"/>
  <c r="K12" i="1"/>
  <c r="I11" i="1"/>
  <c r="I20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1" i="1"/>
  <c r="G33" i="1"/>
  <c r="G32" i="1" s="1"/>
  <c r="I20" i="2"/>
  <c r="K20" i="2"/>
  <c r="I26" i="2"/>
  <c r="G82" i="2"/>
  <c r="M20" i="2"/>
  <c r="G38" i="2"/>
  <c r="E36" i="2"/>
  <c r="I82" i="2"/>
  <c r="K83" i="2"/>
  <c r="T42" i="1"/>
  <c r="L86" i="2"/>
  <c r="O21" i="2"/>
  <c r="G55" i="2"/>
  <c r="E54" i="2"/>
  <c r="K58" i="2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AH7" i="2"/>
  <c r="AH46" i="2"/>
  <c r="G20" i="1"/>
  <c r="R86" i="2"/>
  <c r="G46" i="2"/>
  <c r="I46" i="2"/>
  <c r="K47" i="2"/>
  <c r="AH41" i="2"/>
  <c r="T86" i="2"/>
  <c r="G20" i="2"/>
  <c r="AH25" i="2"/>
  <c r="E76" i="2"/>
  <c r="G77" i="2"/>
  <c r="G17" i="2"/>
  <c r="AH86" i="2" l="1"/>
  <c r="K26" i="2"/>
  <c r="I25" i="2"/>
  <c r="M34" i="1"/>
  <c r="K33" i="1"/>
  <c r="K32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7" i="1"/>
  <c r="K16" i="1"/>
  <c r="I59" i="2"/>
  <c r="G57" i="2"/>
  <c r="G7" i="2"/>
  <c r="I8" i="2"/>
  <c r="M58" i="2"/>
  <c r="M21" i="1"/>
  <c r="K20" i="1"/>
  <c r="E86" i="2"/>
  <c r="K17" i="2"/>
  <c r="M18" i="2"/>
  <c r="I41" i="2"/>
  <c r="K42" i="2"/>
  <c r="I38" i="2"/>
  <c r="G36" i="2"/>
  <c r="O14" i="1"/>
  <c r="O9" i="1"/>
  <c r="M8" i="1"/>
  <c r="M81" i="2"/>
  <c r="K80" i="2"/>
  <c r="G54" i="2"/>
  <c r="I55" i="2"/>
  <c r="G65" i="2"/>
  <c r="I66" i="2"/>
  <c r="G25" i="2"/>
  <c r="I8" i="1"/>
  <c r="I7" i="1" s="1"/>
  <c r="I42" i="1" s="1"/>
  <c r="K8" i="1"/>
  <c r="K7" i="1" s="1"/>
  <c r="K42" i="1" l="1"/>
  <c r="O81" i="2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1" i="1"/>
  <c r="M20" i="1"/>
  <c r="O17" i="1"/>
  <c r="M16" i="1"/>
  <c r="M7" i="1" s="1"/>
  <c r="M33" i="1"/>
  <c r="M32" i="1" s="1"/>
  <c r="O34" i="1"/>
  <c r="O37" i="2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2" i="1" l="1"/>
  <c r="Q34" i="1"/>
  <c r="O33" i="1"/>
  <c r="O32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1" i="1"/>
  <c r="O20" i="1"/>
  <c r="I86" i="2"/>
  <c r="S14" i="1"/>
  <c r="O46" i="2"/>
  <c r="Q47" i="2"/>
  <c r="K65" i="2"/>
  <c r="M66" i="2"/>
  <c r="O11" i="1"/>
  <c r="Q12" i="1"/>
  <c r="O7" i="1"/>
  <c r="O42" i="1" s="1"/>
  <c r="M25" i="2"/>
  <c r="O26" i="2"/>
  <c r="O16" i="1"/>
  <c r="Q17" i="1"/>
  <c r="O72" i="2"/>
  <c r="M71" i="2"/>
  <c r="M8" i="2"/>
  <c r="K7" i="2"/>
  <c r="O82" i="2"/>
  <c r="Q83" i="2"/>
  <c r="Q37" i="2"/>
  <c r="K54" i="2"/>
  <c r="M55" i="2"/>
  <c r="Q81" i="2"/>
  <c r="O80" i="2"/>
  <c r="K86" i="2" l="1"/>
  <c r="Q82" i="2"/>
  <c r="S83" i="2"/>
  <c r="O25" i="2"/>
  <c r="Q26" i="2"/>
  <c r="AG8" i="1"/>
  <c r="S8" i="1"/>
  <c r="O59" i="2"/>
  <c r="M57" i="2"/>
  <c r="O66" i="2"/>
  <c r="M65" i="2"/>
  <c r="S21" i="1"/>
  <c r="Q20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6" i="1"/>
  <c r="Q7" i="1" s="1"/>
  <c r="S17" i="1"/>
  <c r="Q42" i="2"/>
  <c r="O41" i="2"/>
  <c r="O55" i="2"/>
  <c r="M54" i="2"/>
  <c r="S47" i="2"/>
  <c r="Q46" i="2"/>
  <c r="O77" i="2"/>
  <c r="M76" i="2"/>
  <c r="S34" i="1"/>
  <c r="Q33" i="1"/>
  <c r="Q32" i="1" s="1"/>
  <c r="Q42" i="1" l="1"/>
  <c r="Q77" i="2"/>
  <c r="O76" i="2"/>
  <c r="Q59" i="2"/>
  <c r="O57" i="2"/>
  <c r="Q55" i="2"/>
  <c r="O54" i="2"/>
  <c r="Q71" i="2"/>
  <c r="S72" i="2"/>
  <c r="AG20" i="1"/>
  <c r="S20" i="1"/>
  <c r="S7" i="1" s="1"/>
  <c r="S42" i="1" s="1"/>
  <c r="S26" i="2"/>
  <c r="Q25" i="2"/>
  <c r="S33" i="1"/>
  <c r="S32" i="1" s="1"/>
  <c r="M86" i="2"/>
  <c r="Q66" i="2"/>
  <c r="O65" i="2"/>
  <c r="S82" i="2"/>
  <c r="S46" i="2"/>
  <c r="Q38" i="2"/>
  <c r="O36" i="2"/>
  <c r="S11" i="1"/>
  <c r="Q8" i="2"/>
  <c r="O7" i="2"/>
  <c r="S42" i="2"/>
  <c r="Q41" i="2"/>
  <c r="S16" i="1"/>
  <c r="AG16" i="1"/>
  <c r="AG7" i="1" s="1"/>
  <c r="AG42" i="1" s="1"/>
  <c r="S17" i="2"/>
  <c r="S80" i="2"/>
  <c r="S25" i="2" l="1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  <c r="AD71" i="2"/>
  <c r="AD86" i="2"/>
  <c r="AF46" i="2"/>
  <c r="AF86" i="2"/>
  <c r="AG51" i="2"/>
  <c r="AG46" i="2"/>
  <c r="AG86" i="2" s="1"/>
</calcChain>
</file>

<file path=xl/sharedStrings.xml><?xml version="1.0" encoding="utf-8"?>
<sst xmlns="http://schemas.openxmlformats.org/spreadsheetml/2006/main" count="334" uniqueCount="258">
  <si>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</si>
  <si>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</si>
  <si>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</si>
  <si>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</si>
  <si>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</si>
  <si>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</si>
  <si>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</si>
  <si>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</si>
  <si>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</si>
  <si>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</si>
  <si>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</si>
  <si>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</si>
  <si>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</si>
  <si>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</si>
  <si>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</si>
  <si>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</si>
  <si>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</si>
  <si>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</si>
  <si>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</si>
  <si>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</si>
  <si>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</si>
  <si>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</si>
  <si>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</si>
  <si>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</si>
  <si>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</si>
  <si>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</si>
  <si>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</si>
  <si>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</si>
  <si>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</si>
  <si>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</si>
  <si>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</si>
  <si>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</si>
  <si>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</si>
  <si>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</si>
  <si>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</si>
  <si>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</si>
  <si>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</si>
  <si>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</si>
  <si>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</si>
  <si>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</si>
  <si>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</si>
  <si>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</si>
  <si>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</si>
  <si>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</si>
  <si>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</si>
  <si>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</si>
  <si>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</si>
  <si>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</si>
  <si>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</si>
  <si>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</si>
  <si>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</si>
  <si>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</si>
  <si>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</si>
  <si>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</si>
  <si>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</si>
  <si>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</si>
  <si>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</si>
  <si>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</si>
  <si>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</si>
  <si>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</si>
  <si>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</si>
  <si>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</si>
  <si>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</si>
  <si>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</si>
  <si>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</si>
  <si>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</si>
  <si>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</si>
  <si>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</si>
  <si>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</si>
  <si>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</si>
  <si>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</si>
  <si>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</si>
  <si>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</si>
  <si>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</si>
  <si>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</si>
  <si>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</si>
  <si>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</si>
  <si>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</si>
  <si>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</si>
  <si>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</si>
  <si>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</si>
  <si>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</si>
  <si>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</si>
  <si>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</si>
  <si>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</si>
  <si>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</si>
  <si>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</si>
  <si>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</si>
  <si>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</si>
  <si>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</si>
  <si>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</si>
  <si>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</si>
  <si>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</si>
  <si>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</si>
  <si>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</si>
  <si>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</si>
  <si>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</si>
  <si>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</si>
  <si>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</si>
  <si>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</si>
  <si>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</si>
  <si>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</si>
  <si>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</si>
  <si>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</si>
  <si>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</si>
  <si>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</si>
  <si>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</si>
  <si>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</si>
  <si>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</si>
  <si>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</si>
  <si>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</si>
  <si>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</si>
  <si>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</si>
  <si>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</si>
  <si>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</si>
  <si>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</si>
  <si>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</si>
  <si>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</si>
  <si>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</si>
  <si>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</si>
  <si>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</si>
  <si>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</si>
  <si>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</si>
  <si>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</si>
  <si>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</si>
  <si>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</si>
  <si>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</si>
  <si>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</si>
  <si>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</si>
  <si>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</si>
  <si>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</si>
  <si>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</si>
  <si>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</si>
  <si>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</si>
  <si>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</si>
  <si>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</si>
  <si>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</si>
  <si>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</si>
  <si>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</si>
  <si>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</si>
  <si>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</si>
  <si>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</si>
  <si>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</si>
  <si>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</si>
  <si>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</si>
  <si>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</si>
  <si>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</si>
  <si>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</si>
  <si>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</si>
  <si>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</si>
  <si>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</si>
  <si>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</si>
  <si>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</si>
  <si>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</si>
  <si>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</si>
  <si>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</si>
  <si>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</si>
  <si>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</si>
  <si>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</si>
  <si>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</si>
  <si>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</si>
  <si>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</si>
  <si>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</si>
  <si>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</si>
  <si>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</si>
  <si>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</si>
  <si>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</si>
  <si>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</si>
  <si>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</si>
  <si>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</si>
  <si>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</si>
  <si>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</si>
  <si>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</si>
  <si>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</si>
  <si>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</si>
  <si>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</si>
  <si>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</si>
  <si>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</si>
  <si>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</si>
  <si>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</si>
  <si>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</si>
  <si>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</si>
  <si>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</si>
  <si>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</si>
  <si>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</si>
  <si>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</si>
  <si>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</si>
  <si>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</si>
  <si>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</si>
  <si>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</si>
  <si>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</si>
  <si>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</si>
  <si>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</si>
  <si>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</si>
  <si>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</si>
  <si>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</si>
  <si>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</si>
  <si>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</si>
  <si>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</si>
  <si>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</si>
  <si>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</si>
  <si>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</si>
  <si>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</si>
  <si>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</si>
  <si>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</si>
  <si>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</si>
  <si>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</si>
  <si>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</si>
  <si>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</si>
  <si>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</si>
  <si>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</si>
  <si>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</si>
  <si>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</si>
  <si>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</si>
  <si>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</si>
  <si>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</si>
  <si>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</si>
  <si>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</si>
  <si>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</si>
  <si>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</si>
  <si>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</si>
  <si>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</si>
  <si>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</si>
  <si>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</si>
  <si>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</si>
  <si>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</si>
  <si>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</si>
  <si>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</si>
  <si>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</si>
  <si>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</si>
  <si>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</si>
  <si>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</si>
  <si>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</si>
  <si>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</si>
  <si>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</si>
  <si>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</si>
  <si>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</si>
  <si>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</si>
  <si>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</si>
  <si>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</si>
  <si>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</si>
  <si>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</si>
  <si>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</si>
  <si>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</si>
  <si>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</si>
  <si>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</si>
  <si>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</si>
  <si>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</si>
  <si>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</si>
  <si>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</si>
  <si>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</si>
  <si>
    <t>109-ЗСО от 28.09.2020</t>
  </si>
  <si>
    <t>126-ЗСО от 09.10.2020</t>
  </si>
  <si>
    <t>136-ЗСО от 05.11.2020</t>
  </si>
  <si>
    <t>137-ЗСО от 25.11.2020</t>
  </si>
  <si>
    <t>Налог на профессиональный доход</t>
  </si>
  <si>
    <t>1 05 06000 01 0000 110</t>
  </si>
  <si>
    <t>161-ЗСО от 10.12.2020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</si>
</sst>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106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164" fontId="6" fillId="6" borderId="17" xfId="0" applyNumberFormat="1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I12" sqref="AI12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32" width="17.5" style="1" customWidth="1"/>
    <col min="33" max="33" width="22.5" style="1" customWidth="1"/>
    <col min="34" max="34" width="18.33203125" style="1" customWidth="1"/>
    <col min="35" max="35" width="18" style="1" customWidth="1"/>
    <col min="36" max="36" width="16.5" style="1" customWidth="1"/>
    <col min="37" max="37" width="13.1640625" style="1" customWidth="1"/>
    <col min="38" max="38" width="15.83203125" style="1" bestFit="1" customWidth="1"/>
    <col min="39" max="39" width="16" style="1" bestFit="1" customWidth="1"/>
    <col min="40" max="16384" width="9.33203125" style="1"/>
  </cols>
  <sheetData>
    <row r="1" spans="1:35" ht="26.25" customHeight="1" x14ac:dyDescent="0.2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</row>
    <row r="2" spans="1:35" ht="19.5" customHeight="1" thickBot="1" x14ac:dyDescent="0.25">
      <c r="B2" s="2"/>
      <c r="C2" s="2"/>
      <c r="AH2" s="3" t="s">
        <v>1</v>
      </c>
    </row>
    <row r="3" spans="1:35" ht="89.25" customHeight="1" thickBot="1" x14ac:dyDescent="0.25">
      <c r="A3" s="91" t="s">
        <v>2</v>
      </c>
      <c r="B3" s="91" t="s">
        <v>3</v>
      </c>
      <c r="C3" s="94" t="s">
        <v>4</v>
      </c>
      <c r="D3" s="83" t="s">
        <v>5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5"/>
      <c r="AG3" s="97" t="s">
        <v>6</v>
      </c>
      <c r="AH3" s="94" t="s">
        <v>7</v>
      </c>
    </row>
    <row r="4" spans="1:35" ht="28.5" customHeight="1" thickBot="1" x14ac:dyDescent="0.25">
      <c r="A4" s="92"/>
      <c r="B4" s="92"/>
      <c r="C4" s="95"/>
      <c r="D4" s="81" t="s">
        <v>8</v>
      </c>
      <c r="E4" s="82"/>
      <c r="F4" s="81" t="s">
        <v>9</v>
      </c>
      <c r="G4" s="82"/>
      <c r="H4" s="81" t="s">
        <v>10</v>
      </c>
      <c r="I4" s="82"/>
      <c r="J4" s="81" t="s">
        <v>11</v>
      </c>
      <c r="K4" s="82"/>
      <c r="L4" s="81" t="s">
        <v>12</v>
      </c>
      <c r="M4" s="82"/>
      <c r="N4" s="81" t="s">
        <v>13</v>
      </c>
      <c r="O4" s="82"/>
      <c r="P4" s="81" t="s">
        <v>14</v>
      </c>
      <c r="Q4" s="82"/>
      <c r="R4" s="81" t="s">
        <v>15</v>
      </c>
      <c r="S4" s="82"/>
      <c r="T4" s="81" t="s">
        <v>16</v>
      </c>
      <c r="U4" s="82"/>
      <c r="V4" s="81" t="s">
        <v>250</v>
      </c>
      <c r="W4" s="82"/>
      <c r="X4" s="81" t="s">
        <v>251</v>
      </c>
      <c r="Y4" s="82"/>
      <c r="Z4" s="81" t="s">
        <v>252</v>
      </c>
      <c r="AA4" s="82"/>
      <c r="AB4" s="81" t="s">
        <v>253</v>
      </c>
      <c r="AC4" s="82"/>
      <c r="AD4" s="86" t="s">
        <v>254</v>
      </c>
      <c r="AE4" s="87"/>
      <c r="AF4" s="4" t="s">
        <v>257</v>
      </c>
      <c r="AG4" s="98"/>
      <c r="AH4" s="95"/>
    </row>
    <row r="5" spans="1:35" ht="28.5" customHeight="1" thickBot="1" x14ac:dyDescent="0.25">
      <c r="A5" s="93"/>
      <c r="B5" s="93"/>
      <c r="C5" s="96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7" t="s">
        <v>18</v>
      </c>
      <c r="AF5" s="75" t="s">
        <v>17</v>
      </c>
      <c r="AG5" s="99"/>
      <c r="AH5" s="96"/>
    </row>
    <row r="6" spans="1:35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/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  <c r="AG6" s="9">
        <v>33</v>
      </c>
      <c r="AH6" s="9">
        <v>34</v>
      </c>
    </row>
    <row r="7" spans="1:35" s="14" customFormat="1" ht="18" customHeight="1" x14ac:dyDescent="0.2">
      <c r="A7" s="10" t="s">
        <v>19</v>
      </c>
      <c r="B7" s="11" t="s">
        <v>20</v>
      </c>
      <c r="C7" s="12">
        <f>SUM(C8,C11,C13,C16,C20,C23,C24,C25,C26,C27,C28,C29,C30,C31)</f>
        <v>73669099.004480675</v>
      </c>
      <c r="D7" s="12"/>
      <c r="E7" s="12">
        <f>SUM(E8,E11,E13,E16,E20,E23,E24,E25,E26,E27,E28,E29,E30,E31)</f>
        <v>73669099.004480675</v>
      </c>
      <c r="F7" s="12">
        <f>SUM(F8,F11,F13,F16,F20,F23,F24,F25,F26,F27,F28,F29,F30,F31)</f>
        <v>60000</v>
      </c>
      <c r="G7" s="12">
        <f>SUM(G8,G11,G13,G16,G20,G23,G24,G25,G26,G27,G28,G29,G30,G31)</f>
        <v>73729099.004480675</v>
      </c>
      <c r="H7" s="12"/>
      <c r="I7" s="12">
        <f>SUM(I8,I11,I13,I16,I20,I23,I24,I25,I26,I27,I28,I29,I30,I31)</f>
        <v>73729099.004480675</v>
      </c>
      <c r="J7" s="12"/>
      <c r="K7" s="12">
        <f>SUM(K8,K11,K13,K16,K20,K23,K24,K25,K26,K27,K28,K29,K30,K31)</f>
        <v>73729099.004480675</v>
      </c>
      <c r="L7" s="12">
        <f>SUM(L8,L11,L13,L16,L20,L23,L24,L25,L26,L27,L28,L29,L30,L31)</f>
        <v>21034.1</v>
      </c>
      <c r="M7" s="12">
        <f>SUM(M8,M11,M13,M16,M20,M23,M24,M25,M26,M27,M28,M29,M30,M31)</f>
        <v>73750133.104480669</v>
      </c>
      <c r="N7" s="12"/>
      <c r="O7" s="12">
        <f>SUM(O8,O11,O13,O16,O20,O23,O24,O25,O26,O27,O28,O29,O30,O31)</f>
        <v>73750133.104480669</v>
      </c>
      <c r="P7" s="12"/>
      <c r="Q7" s="12">
        <f>SUM(Q8,Q11,Q13,Q16,Q20,Q23,Q24,Q25,Q26,Q27,Q28,Q29,Q30,Q31)</f>
        <v>73750133.104480669</v>
      </c>
      <c r="R7" s="12">
        <f>SUM(R8,R11,R13,R16,R20,R23,R24,R25,R26,R27,R28,R29,R30,R31)</f>
        <v>-1968208.6999999993</v>
      </c>
      <c r="S7" s="12">
        <f>SUM(S8,S11,S13,S16,S20,S23,S24,S25,S26,S27,S28,S29,S30,S31)</f>
        <v>71781924.404480666</v>
      </c>
      <c r="T7" s="12"/>
      <c r="U7" s="12">
        <f>SUM(U8,U11,U13,U16,U20,U23,U24,U25,U26,U27,U28,U29,U30,U31)</f>
        <v>71781924.404480666</v>
      </c>
      <c r="V7" s="12"/>
      <c r="W7" s="12">
        <f>SUM(W8,W11,W13,W16,W20,W23,W24,W25,W26,W27,W28,W29,W30,W31)</f>
        <v>71781924.404480666</v>
      </c>
      <c r="X7" s="12">
        <f>SUM(X8,X11,X13,X16,X20,X23,X24,X25,X26,X27,X28,X29,X30,X31)</f>
        <v>-770872.60000000161</v>
      </c>
      <c r="Y7" s="12">
        <f>SUM(Y8,Y11,Y13,Y16,Y20,Y23,Y24,Y25,Y26,Y27,Y28,Y29,Y30,Y31)</f>
        <v>71011051.804480657</v>
      </c>
      <c r="Z7" s="12"/>
      <c r="AA7" s="12">
        <f>SUM(AA8,AA11,AA13,AA16,AA20,AA23,AA24,AA25,AA26,AA27,AA28,AA29,AA30,AA31)</f>
        <v>71011051.804480657</v>
      </c>
      <c r="AB7" s="12"/>
      <c r="AC7" s="12">
        <f>SUM(AC8,AC11,AC13,AC16,AC20,AC23,AC24,AC25,AC26,AC27,AC28,AC29,AC30,AC31)</f>
        <v>71011051.804480657</v>
      </c>
      <c r="AD7" s="12">
        <f>SUM(AD8,AD11,AD13,AD16,AD20,AD23,AD24,AD25,AD26,AD27,AD28,AD29,AD30,AD31)</f>
        <v>0</v>
      </c>
      <c r="AE7" s="12">
        <f>SUM(AE8,AE11,AE13,AE16,AE20,AE23,AE24,AE25,AE26,AE27,AE28,AE29,AE30,AE31)</f>
        <v>71011051.804480657</v>
      </c>
      <c r="AF7" s="12">
        <f>SUM(AF8,AF11,AF13,AF16,AF20,AF23,AF24,AF25,AF26,AF27,AF28,AF29,AF30,AF31)</f>
        <v>-4220887.5044806628</v>
      </c>
      <c r="AG7" s="12">
        <f>SUM(AG8,AG11,AG13,AG16,AG20,AG23,AG24,AG25,AG26,AG27,AG28,AG29,AG30,AG31)</f>
        <v>66790164.300000012</v>
      </c>
      <c r="AH7" s="12">
        <f>SUM(AH8,AH11,AH13,AH16,AH20,AH23,AH24,AH25,AH26,AH27,AH28,AH29,AH30,AH31)</f>
        <v>-6878934.7044806639</v>
      </c>
      <c r="AI7" s="13"/>
    </row>
    <row r="8" spans="1:35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0">
        <f>X9+X10</f>
        <v>-770872.60000000149</v>
      </c>
      <c r="Y8" s="19">
        <f>Y9+Y10</f>
        <v>44632880.600000001</v>
      </c>
      <c r="Z8" s="20"/>
      <c r="AA8" s="17">
        <f>AA9+AA10</f>
        <v>44632880.600000001</v>
      </c>
      <c r="AB8" s="20"/>
      <c r="AC8" s="17">
        <f>AC9+AC10</f>
        <v>44632880.600000001</v>
      </c>
      <c r="AD8" s="20"/>
      <c r="AE8" s="17">
        <f>AE9+AE10</f>
        <v>44632880.600000001</v>
      </c>
      <c r="AF8" s="20">
        <f>AF9+AF10</f>
        <v>-2985798.6999999993</v>
      </c>
      <c r="AG8" s="17">
        <f>AG9+AG10</f>
        <v>41647081.900000006</v>
      </c>
      <c r="AH8" s="21">
        <f>AH9</f>
        <v>-5724880</v>
      </c>
      <c r="AI8" s="13"/>
    </row>
    <row r="9" spans="1:35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6">
        <v>-770872.60000000149</v>
      </c>
      <c r="Y9" s="25">
        <f>W9+X9</f>
        <v>20233934.5</v>
      </c>
      <c r="Z9" s="26"/>
      <c r="AA9" s="23">
        <f>Y9+Z9</f>
        <v>20233934.5</v>
      </c>
      <c r="AB9" s="26"/>
      <c r="AC9" s="23">
        <f>AA9+AB9</f>
        <v>20233934.5</v>
      </c>
      <c r="AD9" s="26"/>
      <c r="AE9" s="23">
        <f>AC9+AD9</f>
        <v>20233934.5</v>
      </c>
      <c r="AF9" s="26">
        <v>-2985798.6999999993</v>
      </c>
      <c r="AG9" s="23">
        <f>AE9+AF9</f>
        <v>17248135.800000001</v>
      </c>
      <c r="AH9" s="21">
        <f>R9+X9+AF9</f>
        <v>-5724880</v>
      </c>
      <c r="AI9" s="70"/>
    </row>
    <row r="10" spans="1:35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24"/>
      <c r="E10" s="25">
        <f>C10+D10</f>
        <v>24398946.100000001</v>
      </c>
      <c r="F10" s="24"/>
      <c r="G10" s="23">
        <f>E10+F10</f>
        <v>24398946.100000001</v>
      </c>
      <c r="H10" s="24"/>
      <c r="I10" s="23">
        <f>G10+H10</f>
        <v>24398946.100000001</v>
      </c>
      <c r="J10" s="24"/>
      <c r="K10" s="23">
        <f>I10+J10</f>
        <v>24398946.100000001</v>
      </c>
      <c r="L10" s="24"/>
      <c r="M10" s="23">
        <f>K10+L10</f>
        <v>24398946.100000001</v>
      </c>
      <c r="N10" s="24"/>
      <c r="O10" s="23">
        <f>M10+N10</f>
        <v>24398946.100000001</v>
      </c>
      <c r="P10" s="24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6"/>
      <c r="Y10" s="25">
        <f>W10+X10</f>
        <v>24398946.100000001</v>
      </c>
      <c r="Z10" s="26"/>
      <c r="AA10" s="23">
        <f>Y10+Z10</f>
        <v>24398946.100000001</v>
      </c>
      <c r="AB10" s="26"/>
      <c r="AC10" s="23">
        <f>AA10+AB10</f>
        <v>24398946.100000001</v>
      </c>
      <c r="AD10" s="26"/>
      <c r="AE10" s="23">
        <f>AC10+AD10</f>
        <v>24398946.100000001</v>
      </c>
      <c r="AF10" s="26"/>
      <c r="AG10" s="23">
        <f>AE10+AF10</f>
        <v>24398946.100000001</v>
      </c>
      <c r="AH10" s="21"/>
      <c r="AI10" s="70"/>
    </row>
    <row r="11" spans="1:35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0"/>
      <c r="Y11" s="19">
        <f>Y12</f>
        <v>9429670.8044806644</v>
      </c>
      <c r="Z11" s="20"/>
      <c r="AA11" s="17">
        <f>AA12</f>
        <v>9429670.8044806644</v>
      </c>
      <c r="AB11" s="20"/>
      <c r="AC11" s="17">
        <f>AC12</f>
        <v>9429670.8044806644</v>
      </c>
      <c r="AD11" s="20"/>
      <c r="AE11" s="17">
        <f>AE12</f>
        <v>9429670.8044806644</v>
      </c>
      <c r="AF11" s="20">
        <f>AF12</f>
        <v>-840364.40448066406</v>
      </c>
      <c r="AG11" s="17">
        <f>AG12</f>
        <v>8589306.4000000004</v>
      </c>
      <c r="AH11" s="21">
        <f>AH12</f>
        <v>-840364.40448066406</v>
      </c>
    </row>
    <row r="12" spans="1:35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6"/>
      <c r="Y12" s="25">
        <f>W12+X12</f>
        <v>9429670.8044806644</v>
      </c>
      <c r="Z12" s="26"/>
      <c r="AA12" s="23">
        <f>Y12+Z12</f>
        <v>9429670.8044806644</v>
      </c>
      <c r="AB12" s="26"/>
      <c r="AC12" s="23">
        <f>AA12+AB12</f>
        <v>9429670.8044806644</v>
      </c>
      <c r="AD12" s="26"/>
      <c r="AE12" s="23">
        <f>AC12+AD12</f>
        <v>9429670.8044806644</v>
      </c>
      <c r="AF12" s="26">
        <v>-840364.40448066406</v>
      </c>
      <c r="AG12" s="23">
        <f>AE12+AF12</f>
        <v>8589306.4000000004</v>
      </c>
      <c r="AH12" s="21">
        <f>AF12</f>
        <v>-840364.40448066406</v>
      </c>
    </row>
    <row r="13" spans="1:35" s="14" customFormat="1" x14ac:dyDescent="0.2">
      <c r="A13" s="15" t="s">
        <v>31</v>
      </c>
      <c r="B13" s="16" t="s">
        <v>32</v>
      </c>
      <c r="C13" s="17">
        <f>C14+C15</f>
        <v>4671566.4000000004</v>
      </c>
      <c r="D13" s="20"/>
      <c r="E13" s="19">
        <f>E14+E15</f>
        <v>4671566.4000000004</v>
      </c>
      <c r="F13" s="20"/>
      <c r="G13" s="17">
        <f>G14+G15</f>
        <v>4671566.4000000004</v>
      </c>
      <c r="H13" s="20"/>
      <c r="I13" s="17">
        <f>I14+I15</f>
        <v>4671566.4000000004</v>
      </c>
      <c r="J13" s="20"/>
      <c r="K13" s="17">
        <f>K14+K15</f>
        <v>4671566.4000000004</v>
      </c>
      <c r="L13" s="20"/>
      <c r="M13" s="17">
        <f>M14+M15</f>
        <v>4671566.4000000004</v>
      </c>
      <c r="N13" s="20"/>
      <c r="O13" s="17">
        <f>O14+O15</f>
        <v>4671566.4000000004</v>
      </c>
      <c r="P13" s="20"/>
      <c r="Q13" s="17">
        <f>Q14+Q15</f>
        <v>4671566.4000000004</v>
      </c>
      <c r="R13" s="20"/>
      <c r="S13" s="17">
        <f>S14+S15</f>
        <v>4671566.4000000004</v>
      </c>
      <c r="T13" s="20"/>
      <c r="U13" s="17">
        <f>U14+U15</f>
        <v>4671566.4000000004</v>
      </c>
      <c r="V13" s="20"/>
      <c r="W13" s="17">
        <f>W14+W15</f>
        <v>4671566.4000000004</v>
      </c>
      <c r="X13" s="20"/>
      <c r="Y13" s="19">
        <f>Y14+Y15</f>
        <v>4671566.4000000004</v>
      </c>
      <c r="Z13" s="20"/>
      <c r="AA13" s="17">
        <f>AA14+AA15</f>
        <v>4671566.4000000004</v>
      </c>
      <c r="AB13" s="20"/>
      <c r="AC13" s="17">
        <f>AC14+AC15</f>
        <v>4671566.4000000004</v>
      </c>
      <c r="AD13" s="20"/>
      <c r="AE13" s="17">
        <f>AE14+AE15</f>
        <v>4671566.4000000004</v>
      </c>
      <c r="AF13" s="20">
        <f>AF14+AF15</f>
        <v>520</v>
      </c>
      <c r="AG13" s="17">
        <f>AG14+AG15</f>
        <v>4672086.4000000004</v>
      </c>
      <c r="AH13" s="21">
        <f>AH14+AH15</f>
        <v>520</v>
      </c>
    </row>
    <row r="14" spans="1:35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6"/>
      <c r="Y14" s="25">
        <f>W14+X14</f>
        <v>4671566.4000000004</v>
      </c>
      <c r="Z14" s="26"/>
      <c r="AA14" s="23">
        <f>Y14+Z14</f>
        <v>4671566.4000000004</v>
      </c>
      <c r="AB14" s="26"/>
      <c r="AC14" s="23">
        <f>AA14+AB14</f>
        <v>4671566.4000000004</v>
      </c>
      <c r="AD14" s="26"/>
      <c r="AE14" s="23">
        <f>AC14+AD14</f>
        <v>4671566.4000000004</v>
      </c>
      <c r="AF14" s="26"/>
      <c r="AG14" s="23">
        <f>AE14+AF14</f>
        <v>4671566.4000000004</v>
      </c>
      <c r="AH14" s="21"/>
    </row>
    <row r="15" spans="1:35" s="14" customFormat="1" ht="20.25" customHeight="1" x14ac:dyDescent="0.2">
      <c r="A15" s="15" t="s">
        <v>256</v>
      </c>
      <c r="B15" s="22" t="s">
        <v>255</v>
      </c>
      <c r="C15" s="23"/>
      <c r="D15" s="26"/>
      <c r="E15" s="25"/>
      <c r="F15" s="26"/>
      <c r="G15" s="23"/>
      <c r="H15" s="26"/>
      <c r="I15" s="23"/>
      <c r="J15" s="26"/>
      <c r="K15" s="23"/>
      <c r="L15" s="26"/>
      <c r="M15" s="23"/>
      <c r="N15" s="26"/>
      <c r="O15" s="23"/>
      <c r="P15" s="26"/>
      <c r="Q15" s="23"/>
      <c r="R15" s="26"/>
      <c r="S15" s="23"/>
      <c r="T15" s="26"/>
      <c r="U15" s="23"/>
      <c r="V15" s="26"/>
      <c r="W15" s="23"/>
      <c r="X15" s="26"/>
      <c r="Y15" s="25"/>
      <c r="Z15" s="26"/>
      <c r="AA15" s="23"/>
      <c r="AB15" s="26"/>
      <c r="AC15" s="23"/>
      <c r="AD15" s="26"/>
      <c r="AE15" s="23"/>
      <c r="AF15" s="26">
        <v>520</v>
      </c>
      <c r="AG15" s="23">
        <f>AE15+AF15</f>
        <v>520</v>
      </c>
      <c r="AH15" s="21">
        <f>AF15</f>
        <v>520</v>
      </c>
    </row>
    <row r="16" spans="1:35" s="14" customFormat="1" ht="18" customHeight="1" x14ac:dyDescent="0.2">
      <c r="A16" s="28" t="s">
        <v>35</v>
      </c>
      <c r="B16" s="16" t="s">
        <v>36</v>
      </c>
      <c r="C16" s="17">
        <f>C17+C18+C19</f>
        <v>10497713.9</v>
      </c>
      <c r="D16" s="20"/>
      <c r="E16" s="19">
        <f>E17+E18+E19</f>
        <v>10497713.9</v>
      </c>
      <c r="F16" s="20"/>
      <c r="G16" s="17">
        <f>G17+G18+G19</f>
        <v>10497713.9</v>
      </c>
      <c r="H16" s="20"/>
      <c r="I16" s="17">
        <f>I17+I18+I19</f>
        <v>10497713.9</v>
      </c>
      <c r="J16" s="20"/>
      <c r="K16" s="17">
        <f>K17+K18+K19</f>
        <v>10497713.9</v>
      </c>
      <c r="L16" s="20"/>
      <c r="M16" s="17">
        <f>M17+M18+M19</f>
        <v>10497713.9</v>
      </c>
      <c r="N16" s="20"/>
      <c r="O16" s="17">
        <f>O17+O18+O19</f>
        <v>10497713.9</v>
      </c>
      <c r="P16" s="20"/>
      <c r="Q16" s="17">
        <f>Q17+Q18+Q19</f>
        <v>10497713.9</v>
      </c>
      <c r="R16" s="20"/>
      <c r="S16" s="17">
        <f>S17+S18+S19</f>
        <v>10497713.9</v>
      </c>
      <c r="T16" s="20"/>
      <c r="U16" s="17">
        <f>U17+U18+U19</f>
        <v>10497713.9</v>
      </c>
      <c r="V16" s="20"/>
      <c r="W16" s="17">
        <f>W17+W18+W19</f>
        <v>10497713.9</v>
      </c>
      <c r="X16" s="20"/>
      <c r="Y16" s="19">
        <f>Y17+Y18+Y19</f>
        <v>10497713.9</v>
      </c>
      <c r="Z16" s="20"/>
      <c r="AA16" s="17">
        <f>AA17+AA18+AA19</f>
        <v>10497713.9</v>
      </c>
      <c r="AB16" s="20"/>
      <c r="AC16" s="17">
        <f>AC17+AC18+AC19</f>
        <v>10497713.9</v>
      </c>
      <c r="AD16" s="20"/>
      <c r="AE16" s="17">
        <f>AE17+AE18+AE19</f>
        <v>10497713.9</v>
      </c>
      <c r="AF16" s="20">
        <f>AF17+AF18+AF19</f>
        <v>-332567.20000000019</v>
      </c>
      <c r="AG16" s="17">
        <f>AG17+AG18+AG19</f>
        <v>10165146.699999999</v>
      </c>
      <c r="AH16" s="21">
        <f>AH17+AH18+AH19</f>
        <v>-332567.20000000019</v>
      </c>
    </row>
    <row r="17" spans="1:35" s="14" customFormat="1" ht="14.25" customHeight="1" x14ac:dyDescent="0.2">
      <c r="A17" s="15" t="s">
        <v>37</v>
      </c>
      <c r="B17" s="22" t="s">
        <v>38</v>
      </c>
      <c r="C17" s="23">
        <v>8055980.2000000002</v>
      </c>
      <c r="D17" s="26"/>
      <c r="E17" s="25">
        <f>C17+D17</f>
        <v>8055980.2000000002</v>
      </c>
      <c r="F17" s="26"/>
      <c r="G17" s="23">
        <f>E17+F17</f>
        <v>8055980.2000000002</v>
      </c>
      <c r="H17" s="26"/>
      <c r="I17" s="23">
        <f>G17+H17</f>
        <v>8055980.2000000002</v>
      </c>
      <c r="J17" s="26"/>
      <c r="K17" s="23">
        <f>I17+J17</f>
        <v>8055980.2000000002</v>
      </c>
      <c r="L17" s="26"/>
      <c r="M17" s="23">
        <f>K17+L17</f>
        <v>8055980.2000000002</v>
      </c>
      <c r="N17" s="26"/>
      <c r="O17" s="23">
        <f>M17+N17</f>
        <v>8055980.2000000002</v>
      </c>
      <c r="P17" s="26"/>
      <c r="Q17" s="23">
        <f>O17+P17</f>
        <v>8055980.2000000002</v>
      </c>
      <c r="R17" s="26"/>
      <c r="S17" s="23">
        <f>Q17+R17</f>
        <v>8055980.2000000002</v>
      </c>
      <c r="T17" s="26"/>
      <c r="U17" s="23">
        <f>S17+T17</f>
        <v>8055980.2000000002</v>
      </c>
      <c r="V17" s="26"/>
      <c r="W17" s="23">
        <f>U17+V17</f>
        <v>8055980.2000000002</v>
      </c>
      <c r="X17" s="26"/>
      <c r="Y17" s="25">
        <f>W17+X17</f>
        <v>8055980.2000000002</v>
      </c>
      <c r="Z17" s="26"/>
      <c r="AA17" s="23">
        <f>Y17+Z17</f>
        <v>8055980.2000000002</v>
      </c>
      <c r="AB17" s="26"/>
      <c r="AC17" s="23">
        <f>AA17+AB17</f>
        <v>8055980.2000000002</v>
      </c>
      <c r="AD17" s="26"/>
      <c r="AE17" s="23">
        <f>AC17+AD17</f>
        <v>8055980.2000000002</v>
      </c>
      <c r="AF17" s="26">
        <v>-329959.20000000019</v>
      </c>
      <c r="AG17" s="23">
        <f>AE17+AF17</f>
        <v>7726021</v>
      </c>
      <c r="AH17" s="21">
        <f>AF17</f>
        <v>-329959.20000000019</v>
      </c>
    </row>
    <row r="18" spans="1:35" s="14" customFormat="1" ht="15.75" customHeight="1" x14ac:dyDescent="0.2">
      <c r="A18" s="15" t="s">
        <v>39</v>
      </c>
      <c r="B18" s="22" t="s">
        <v>40</v>
      </c>
      <c r="C18" s="23">
        <v>2432325.6999999997</v>
      </c>
      <c r="D18" s="26"/>
      <c r="E18" s="25">
        <f t="shared" ref="E18:E19" si="0">C18+D18</f>
        <v>2432325.6999999997</v>
      </c>
      <c r="F18" s="26"/>
      <c r="G18" s="23">
        <f t="shared" ref="G18:G19" si="1">E18+F18</f>
        <v>2432325.6999999997</v>
      </c>
      <c r="H18" s="26"/>
      <c r="I18" s="23">
        <f t="shared" ref="I18:I19" si="2">G18+H18</f>
        <v>2432325.6999999997</v>
      </c>
      <c r="J18" s="26"/>
      <c r="K18" s="23">
        <f>I18+J18</f>
        <v>2432325.6999999997</v>
      </c>
      <c r="L18" s="26"/>
      <c r="M18" s="23">
        <f t="shared" ref="M18:M19" si="3">K18+L18</f>
        <v>2432325.6999999997</v>
      </c>
      <c r="N18" s="26"/>
      <c r="O18" s="23">
        <f t="shared" ref="O18:O19" si="4">M18+N18</f>
        <v>2432325.6999999997</v>
      </c>
      <c r="P18" s="26"/>
      <c r="Q18" s="23">
        <f t="shared" ref="Q18:Q19" si="5">O18+P18</f>
        <v>2432325.6999999997</v>
      </c>
      <c r="R18" s="26"/>
      <c r="S18" s="23">
        <f t="shared" ref="S18:S19" si="6">Q18+R18</f>
        <v>2432325.6999999997</v>
      </c>
      <c r="T18" s="26"/>
      <c r="U18" s="23">
        <f t="shared" ref="U18:U19" si="7">S18+T18</f>
        <v>2432325.6999999997</v>
      </c>
      <c r="V18" s="26"/>
      <c r="W18" s="23">
        <f t="shared" ref="W18:W19" si="8">U18+V18</f>
        <v>2432325.6999999997</v>
      </c>
      <c r="X18" s="26"/>
      <c r="Y18" s="25">
        <f t="shared" ref="Y18:Y19" si="9">W18+X18</f>
        <v>2432325.6999999997</v>
      </c>
      <c r="Z18" s="26"/>
      <c r="AA18" s="23">
        <f t="shared" ref="AA18:AA19" si="10">Y18+Z18</f>
        <v>2432325.6999999997</v>
      </c>
      <c r="AB18" s="26"/>
      <c r="AC18" s="23">
        <f t="shared" ref="AC18:AC19" si="11">AA18+AB18</f>
        <v>2432325.6999999997</v>
      </c>
      <c r="AD18" s="26"/>
      <c r="AE18" s="23">
        <f t="shared" ref="AE18:AE19" si="12">AC18+AD18</f>
        <v>2432325.6999999997</v>
      </c>
      <c r="AF18" s="26"/>
      <c r="AG18" s="23">
        <f t="shared" ref="AG18:AG19" si="13">AE18+AF18</f>
        <v>2432325.6999999997</v>
      </c>
      <c r="AH18" s="21"/>
    </row>
    <row r="19" spans="1:35" s="14" customFormat="1" ht="16.5" customHeight="1" x14ac:dyDescent="0.2">
      <c r="A19" s="15" t="s">
        <v>41</v>
      </c>
      <c r="B19" s="22" t="s">
        <v>42</v>
      </c>
      <c r="C19" s="23">
        <v>9408</v>
      </c>
      <c r="D19" s="26"/>
      <c r="E19" s="25">
        <f t="shared" si="0"/>
        <v>9408</v>
      </c>
      <c r="F19" s="26"/>
      <c r="G19" s="23">
        <f t="shared" si="1"/>
        <v>9408</v>
      </c>
      <c r="H19" s="26"/>
      <c r="I19" s="23">
        <f t="shared" si="2"/>
        <v>9408</v>
      </c>
      <c r="J19" s="26"/>
      <c r="K19" s="23">
        <f>I19+J19</f>
        <v>9408</v>
      </c>
      <c r="L19" s="26"/>
      <c r="M19" s="23">
        <f t="shared" si="3"/>
        <v>9408</v>
      </c>
      <c r="N19" s="26"/>
      <c r="O19" s="23">
        <f t="shared" si="4"/>
        <v>9408</v>
      </c>
      <c r="P19" s="26"/>
      <c r="Q19" s="23">
        <f t="shared" si="5"/>
        <v>9408</v>
      </c>
      <c r="R19" s="26"/>
      <c r="S19" s="23">
        <f t="shared" si="6"/>
        <v>9408</v>
      </c>
      <c r="T19" s="26"/>
      <c r="U19" s="23">
        <f t="shared" si="7"/>
        <v>9408</v>
      </c>
      <c r="V19" s="26"/>
      <c r="W19" s="23">
        <f t="shared" si="8"/>
        <v>9408</v>
      </c>
      <c r="X19" s="26"/>
      <c r="Y19" s="25">
        <f t="shared" si="9"/>
        <v>9408</v>
      </c>
      <c r="Z19" s="26"/>
      <c r="AA19" s="23">
        <f t="shared" si="10"/>
        <v>9408</v>
      </c>
      <c r="AB19" s="26"/>
      <c r="AC19" s="23">
        <f t="shared" si="11"/>
        <v>9408</v>
      </c>
      <c r="AD19" s="26"/>
      <c r="AE19" s="23">
        <f t="shared" si="12"/>
        <v>9408</v>
      </c>
      <c r="AF19" s="26">
        <v>-2608</v>
      </c>
      <c r="AG19" s="23">
        <f t="shared" si="13"/>
        <v>6800</v>
      </c>
      <c r="AH19" s="21">
        <f>AF19</f>
        <v>-2608</v>
      </c>
    </row>
    <row r="20" spans="1:35" s="14" customFormat="1" ht="25.5" x14ac:dyDescent="0.2">
      <c r="A20" s="28" t="s">
        <v>43</v>
      </c>
      <c r="B20" s="16" t="s">
        <v>44</v>
      </c>
      <c r="C20" s="17">
        <f>C21+C22</f>
        <v>61928.7</v>
      </c>
      <c r="D20" s="20"/>
      <c r="E20" s="19">
        <f>E21+E22</f>
        <v>61928.7</v>
      </c>
      <c r="F20" s="20"/>
      <c r="G20" s="17">
        <f>G21+G22</f>
        <v>61928.7</v>
      </c>
      <c r="H20" s="20"/>
      <c r="I20" s="17">
        <f>I21+I22</f>
        <v>61928.7</v>
      </c>
      <c r="J20" s="20"/>
      <c r="K20" s="17">
        <f>K21+K22</f>
        <v>61928.7</v>
      </c>
      <c r="L20" s="20"/>
      <c r="M20" s="17">
        <f>M21+M22</f>
        <v>61928.7</v>
      </c>
      <c r="N20" s="20"/>
      <c r="O20" s="17">
        <f>O21+O22</f>
        <v>61928.7</v>
      </c>
      <c r="P20" s="20"/>
      <c r="Q20" s="17">
        <f>Q21+Q22</f>
        <v>61928.7</v>
      </c>
      <c r="R20" s="20"/>
      <c r="S20" s="17">
        <f>S21+S22</f>
        <v>61928.7</v>
      </c>
      <c r="T20" s="20"/>
      <c r="U20" s="17">
        <f>U21+U22</f>
        <v>61928.7</v>
      </c>
      <c r="V20" s="20"/>
      <c r="W20" s="17">
        <f>W21+W22</f>
        <v>61928.7</v>
      </c>
      <c r="X20" s="20"/>
      <c r="Y20" s="19">
        <f>Y21+Y22</f>
        <v>61928.7</v>
      </c>
      <c r="Z20" s="20"/>
      <c r="AA20" s="17">
        <f>AA21+AA22</f>
        <v>61928.7</v>
      </c>
      <c r="AB20" s="20"/>
      <c r="AC20" s="17">
        <f>AC21+AC22</f>
        <v>61928.7</v>
      </c>
      <c r="AD20" s="20"/>
      <c r="AE20" s="17">
        <f>AE21+AE22</f>
        <v>61928.7</v>
      </c>
      <c r="AF20" s="20">
        <f>AF21+AF22</f>
        <v>426.5</v>
      </c>
      <c r="AG20" s="17">
        <f>AG21+AG22</f>
        <v>62355.199999999997</v>
      </c>
      <c r="AH20" s="21">
        <f>AH21+AH22</f>
        <v>426.5</v>
      </c>
    </row>
    <row r="21" spans="1:35" s="14" customFormat="1" ht="18" customHeight="1" x14ac:dyDescent="0.2">
      <c r="A21" s="15" t="s">
        <v>45</v>
      </c>
      <c r="B21" s="22" t="s">
        <v>46</v>
      </c>
      <c r="C21" s="23">
        <v>60442</v>
      </c>
      <c r="D21" s="26"/>
      <c r="E21" s="25">
        <f>C21+D21</f>
        <v>60442</v>
      </c>
      <c r="F21" s="26"/>
      <c r="G21" s="23">
        <f>E21+F21</f>
        <v>60442</v>
      </c>
      <c r="H21" s="26"/>
      <c r="I21" s="23">
        <f>G21+H21</f>
        <v>60442</v>
      </c>
      <c r="J21" s="26"/>
      <c r="K21" s="23">
        <f>I21+J21</f>
        <v>60442</v>
      </c>
      <c r="L21" s="26"/>
      <c r="M21" s="23">
        <f>K21+L21</f>
        <v>60442</v>
      </c>
      <c r="N21" s="26"/>
      <c r="O21" s="23">
        <f>M21+N21</f>
        <v>60442</v>
      </c>
      <c r="P21" s="26"/>
      <c r="Q21" s="23">
        <f>O21+P21</f>
        <v>60442</v>
      </c>
      <c r="R21" s="26"/>
      <c r="S21" s="23">
        <f>Q21+R21</f>
        <v>60442</v>
      </c>
      <c r="T21" s="26"/>
      <c r="U21" s="23">
        <f>S21+T21</f>
        <v>60442</v>
      </c>
      <c r="V21" s="26"/>
      <c r="W21" s="23">
        <f>U21+V21</f>
        <v>60442</v>
      </c>
      <c r="X21" s="26"/>
      <c r="Y21" s="25">
        <f>W21+X21</f>
        <v>60442</v>
      </c>
      <c r="Z21" s="26"/>
      <c r="AA21" s="23">
        <f>Y21+Z21</f>
        <v>60442</v>
      </c>
      <c r="AB21" s="26"/>
      <c r="AC21" s="23">
        <f>AA21+AB21</f>
        <v>60442</v>
      </c>
      <c r="AD21" s="26"/>
      <c r="AE21" s="23">
        <f>AC21+AD21</f>
        <v>60442</v>
      </c>
      <c r="AF21" s="26"/>
      <c r="AG21" s="23">
        <f>AE21+AF21</f>
        <v>60442</v>
      </c>
      <c r="AH21" s="74"/>
    </row>
    <row r="22" spans="1:35" s="14" customFormat="1" ht="42" customHeight="1" x14ac:dyDescent="0.2">
      <c r="A22" s="15" t="s">
        <v>47</v>
      </c>
      <c r="B22" s="22" t="s">
        <v>48</v>
      </c>
      <c r="C22" s="23">
        <v>1486.7</v>
      </c>
      <c r="D22" s="26"/>
      <c r="E22" s="25">
        <f>C22+D22</f>
        <v>1486.7</v>
      </c>
      <c r="F22" s="26"/>
      <c r="G22" s="23">
        <f>E22+F22</f>
        <v>1486.7</v>
      </c>
      <c r="H22" s="26"/>
      <c r="I22" s="23">
        <f>G22+H22</f>
        <v>1486.7</v>
      </c>
      <c r="J22" s="26"/>
      <c r="K22" s="23">
        <f>I22+J22</f>
        <v>1486.7</v>
      </c>
      <c r="L22" s="26"/>
      <c r="M22" s="23">
        <f>K22+L22</f>
        <v>1486.7</v>
      </c>
      <c r="N22" s="26"/>
      <c r="O22" s="23">
        <f>M22+N22</f>
        <v>1486.7</v>
      </c>
      <c r="P22" s="26"/>
      <c r="Q22" s="23">
        <f>O22+P22</f>
        <v>1486.7</v>
      </c>
      <c r="R22" s="26"/>
      <c r="S22" s="23">
        <f>Q22+R22</f>
        <v>1486.7</v>
      </c>
      <c r="T22" s="26"/>
      <c r="U22" s="23">
        <f t="shared" ref="U22:U31" si="14">S22+T22</f>
        <v>1486.7</v>
      </c>
      <c r="V22" s="26"/>
      <c r="W22" s="23">
        <f>U22+V22</f>
        <v>1486.7</v>
      </c>
      <c r="X22" s="26"/>
      <c r="Y22" s="25">
        <f>W22+X22</f>
        <v>1486.7</v>
      </c>
      <c r="Z22" s="26"/>
      <c r="AA22" s="23">
        <f>Y22+Z22</f>
        <v>1486.7</v>
      </c>
      <c r="AB22" s="26"/>
      <c r="AC22" s="23">
        <f>AA22+AB22</f>
        <v>1486.7</v>
      </c>
      <c r="AD22" s="26"/>
      <c r="AE22" s="23">
        <f>AC22+AD22</f>
        <v>1486.7</v>
      </c>
      <c r="AF22" s="26">
        <v>426.5</v>
      </c>
      <c r="AG22" s="23">
        <f>AE22+AF22</f>
        <v>1913.2</v>
      </c>
      <c r="AH22" s="74">
        <f>AF22</f>
        <v>426.5</v>
      </c>
    </row>
    <row r="23" spans="1:35" s="14" customFormat="1" ht="16.5" customHeight="1" x14ac:dyDescent="0.2">
      <c r="A23" s="15" t="s">
        <v>49</v>
      </c>
      <c r="B23" s="16" t="s">
        <v>50</v>
      </c>
      <c r="C23" s="17">
        <v>358462.3</v>
      </c>
      <c r="D23" s="20"/>
      <c r="E23" s="19">
        <f>C23+D23</f>
        <v>358462.3</v>
      </c>
      <c r="F23" s="20"/>
      <c r="G23" s="17">
        <f>E23+F23</f>
        <v>358462.3</v>
      </c>
      <c r="H23" s="20"/>
      <c r="I23" s="17">
        <f>G23+H23</f>
        <v>358462.3</v>
      </c>
      <c r="J23" s="20"/>
      <c r="K23" s="17">
        <f>I23+J23</f>
        <v>358462.3</v>
      </c>
      <c r="L23" s="20"/>
      <c r="M23" s="17">
        <f>K23+L23</f>
        <v>358462.3</v>
      </c>
      <c r="N23" s="20"/>
      <c r="O23" s="17">
        <f>M23+N23</f>
        <v>358462.3</v>
      </c>
      <c r="P23" s="20"/>
      <c r="Q23" s="17">
        <f>O23+P23</f>
        <v>358462.3</v>
      </c>
      <c r="R23" s="20"/>
      <c r="S23" s="17">
        <f>Q23+R23</f>
        <v>358462.3</v>
      </c>
      <c r="T23" s="20"/>
      <c r="U23" s="17">
        <f t="shared" si="14"/>
        <v>358462.3</v>
      </c>
      <c r="V23" s="20"/>
      <c r="W23" s="17">
        <f>U23+V23</f>
        <v>358462.3</v>
      </c>
      <c r="X23" s="20">
        <v>150</v>
      </c>
      <c r="Y23" s="19">
        <f>W23+X23</f>
        <v>358612.3</v>
      </c>
      <c r="Z23" s="20"/>
      <c r="AA23" s="17">
        <f>Y23+Z23</f>
        <v>358612.3</v>
      </c>
      <c r="AB23" s="20"/>
      <c r="AC23" s="17">
        <f>AA23+AB23</f>
        <v>358612.3</v>
      </c>
      <c r="AD23" s="20"/>
      <c r="AE23" s="17">
        <f>AC23+AD23</f>
        <v>358612.3</v>
      </c>
      <c r="AF23" s="20">
        <v>-43544.599999999977</v>
      </c>
      <c r="AG23" s="17">
        <f>AE23+AF23</f>
        <v>315067.7</v>
      </c>
      <c r="AH23" s="21">
        <f>X23+AF23</f>
        <v>-43394.599999999977</v>
      </c>
    </row>
    <row r="24" spans="1:35" s="14" customFormat="1" ht="42" customHeight="1" x14ac:dyDescent="0.2">
      <c r="A24" s="15" t="s">
        <v>51</v>
      </c>
      <c r="B24" s="16" t="s">
        <v>52</v>
      </c>
      <c r="C24" s="17">
        <v>1223.5</v>
      </c>
      <c r="D24" s="20"/>
      <c r="E24" s="19">
        <f t="shared" ref="E24:E31" si="15">C24+D24</f>
        <v>1223.5</v>
      </c>
      <c r="F24" s="20"/>
      <c r="G24" s="17">
        <f t="shared" ref="G24:G31" si="16">E24+F24</f>
        <v>1223.5</v>
      </c>
      <c r="H24" s="20"/>
      <c r="I24" s="17">
        <f t="shared" ref="I24:I31" si="17">G24+H24</f>
        <v>1223.5</v>
      </c>
      <c r="J24" s="20"/>
      <c r="K24" s="17">
        <f t="shared" ref="K24:K31" si="18">I24+J24</f>
        <v>1223.5</v>
      </c>
      <c r="L24" s="20"/>
      <c r="M24" s="17">
        <f t="shared" ref="M24:M31" si="19">K24+L24</f>
        <v>1223.5</v>
      </c>
      <c r="N24" s="20"/>
      <c r="O24" s="17">
        <f t="shared" ref="O24:O31" si="20">M24+N24</f>
        <v>1223.5</v>
      </c>
      <c r="P24" s="20"/>
      <c r="Q24" s="17">
        <f t="shared" ref="Q24:Q31" si="21">O24+P24</f>
        <v>1223.5</v>
      </c>
      <c r="R24" s="20"/>
      <c r="S24" s="17">
        <f t="shared" ref="S24:S31" si="22">Q24+R24</f>
        <v>1223.5</v>
      </c>
      <c r="T24" s="20"/>
      <c r="U24" s="17">
        <f t="shared" si="14"/>
        <v>1223.5</v>
      </c>
      <c r="V24" s="20"/>
      <c r="W24" s="17">
        <f t="shared" ref="W24:W31" si="23">U24+V24</f>
        <v>1223.5</v>
      </c>
      <c r="X24" s="20"/>
      <c r="Y24" s="19">
        <f t="shared" ref="Y24:Y31" si="24">W24+X24</f>
        <v>1223.5</v>
      </c>
      <c r="Z24" s="20"/>
      <c r="AA24" s="17">
        <f t="shared" ref="AA24:AA31" si="25">Y24+Z24</f>
        <v>1223.5</v>
      </c>
      <c r="AB24" s="20"/>
      <c r="AC24" s="17">
        <f t="shared" ref="AC24:AC31" si="26">AA24+AB24</f>
        <v>1223.5</v>
      </c>
      <c r="AD24" s="20"/>
      <c r="AE24" s="17">
        <f t="shared" ref="AE24:AE31" si="27">AC24+AD24</f>
        <v>1223.5</v>
      </c>
      <c r="AF24" s="20"/>
      <c r="AG24" s="17">
        <f t="shared" ref="AG24:AG31" si="28">AE24+AF24</f>
        <v>1223.5</v>
      </c>
      <c r="AH24" s="21"/>
    </row>
    <row r="25" spans="1:35" ht="41.25" customHeight="1" x14ac:dyDescent="0.2">
      <c r="A25" s="15" t="s">
        <v>53</v>
      </c>
      <c r="B25" s="16" t="s">
        <v>54</v>
      </c>
      <c r="C25" s="17">
        <v>99368.8</v>
      </c>
      <c r="D25" s="20"/>
      <c r="E25" s="19">
        <f t="shared" si="15"/>
        <v>99368.8</v>
      </c>
      <c r="F25" s="20"/>
      <c r="G25" s="17">
        <f t="shared" si="16"/>
        <v>99368.8</v>
      </c>
      <c r="H25" s="20"/>
      <c r="I25" s="17">
        <f t="shared" si="17"/>
        <v>99368.8</v>
      </c>
      <c r="J25" s="20"/>
      <c r="K25" s="17">
        <f t="shared" si="18"/>
        <v>99368.8</v>
      </c>
      <c r="L25" s="20"/>
      <c r="M25" s="17">
        <f t="shared" si="19"/>
        <v>99368.8</v>
      </c>
      <c r="N25" s="20"/>
      <c r="O25" s="17">
        <f t="shared" si="20"/>
        <v>99368.8</v>
      </c>
      <c r="P25" s="20"/>
      <c r="Q25" s="17">
        <f t="shared" si="21"/>
        <v>99368.8</v>
      </c>
      <c r="R25" s="20">
        <v>-1187.5</v>
      </c>
      <c r="S25" s="17">
        <f t="shared" si="22"/>
        <v>98181.3</v>
      </c>
      <c r="T25" s="20"/>
      <c r="U25" s="17">
        <f t="shared" si="14"/>
        <v>98181.3</v>
      </c>
      <c r="V25" s="20"/>
      <c r="W25" s="17">
        <f t="shared" si="23"/>
        <v>98181.3</v>
      </c>
      <c r="X25" s="20">
        <v>-1215.9000000000087</v>
      </c>
      <c r="Y25" s="19">
        <f t="shared" si="24"/>
        <v>96965.4</v>
      </c>
      <c r="Z25" s="20"/>
      <c r="AA25" s="17">
        <f t="shared" si="25"/>
        <v>96965.4</v>
      </c>
      <c r="AB25" s="20"/>
      <c r="AC25" s="17">
        <f t="shared" si="26"/>
        <v>96965.4</v>
      </c>
      <c r="AD25" s="20"/>
      <c r="AE25" s="17">
        <f t="shared" si="27"/>
        <v>96965.4</v>
      </c>
      <c r="AF25" s="20">
        <v>-48909.399999999994</v>
      </c>
      <c r="AG25" s="17">
        <f t="shared" si="28"/>
        <v>48056</v>
      </c>
      <c r="AH25" s="21">
        <f>R25+X25+AF25</f>
        <v>-51312.800000000003</v>
      </c>
      <c r="AI25" s="70"/>
    </row>
    <row r="26" spans="1:35" ht="30.75" customHeight="1" x14ac:dyDescent="0.2">
      <c r="A26" s="15" t="s">
        <v>55</v>
      </c>
      <c r="B26" s="16" t="s">
        <v>56</v>
      </c>
      <c r="C26" s="17">
        <v>114194</v>
      </c>
      <c r="D26" s="20"/>
      <c r="E26" s="19">
        <f t="shared" si="15"/>
        <v>114194</v>
      </c>
      <c r="F26" s="20"/>
      <c r="G26" s="17">
        <f t="shared" si="16"/>
        <v>114194</v>
      </c>
      <c r="H26" s="20"/>
      <c r="I26" s="17">
        <f t="shared" si="17"/>
        <v>114194</v>
      </c>
      <c r="J26" s="20"/>
      <c r="K26" s="17">
        <f t="shared" si="18"/>
        <v>114194</v>
      </c>
      <c r="L26" s="20"/>
      <c r="M26" s="17">
        <f t="shared" si="19"/>
        <v>114194</v>
      </c>
      <c r="N26" s="20"/>
      <c r="O26" s="17">
        <f t="shared" si="20"/>
        <v>114194</v>
      </c>
      <c r="P26" s="20"/>
      <c r="Q26" s="17">
        <f t="shared" si="21"/>
        <v>114194</v>
      </c>
      <c r="R26" s="20"/>
      <c r="S26" s="17">
        <f t="shared" si="22"/>
        <v>114194</v>
      </c>
      <c r="T26" s="20"/>
      <c r="U26" s="17">
        <f t="shared" si="14"/>
        <v>114194</v>
      </c>
      <c r="V26" s="20"/>
      <c r="W26" s="17">
        <f t="shared" si="23"/>
        <v>114194</v>
      </c>
      <c r="X26" s="20">
        <v>-4536.3999999999942</v>
      </c>
      <c r="Y26" s="19">
        <f t="shared" si="24"/>
        <v>109657.60000000001</v>
      </c>
      <c r="Z26" s="20"/>
      <c r="AA26" s="17">
        <f t="shared" si="25"/>
        <v>109657.60000000001</v>
      </c>
      <c r="AB26" s="20"/>
      <c r="AC26" s="17">
        <f t="shared" si="26"/>
        <v>109657.60000000001</v>
      </c>
      <c r="AD26" s="20"/>
      <c r="AE26" s="17">
        <f t="shared" si="27"/>
        <v>109657.60000000001</v>
      </c>
      <c r="AF26" s="20"/>
      <c r="AG26" s="17">
        <f t="shared" si="28"/>
        <v>109657.60000000001</v>
      </c>
      <c r="AH26" s="21">
        <f>X26</f>
        <v>-4536.3999999999942</v>
      </c>
      <c r="AI26" s="70"/>
    </row>
    <row r="27" spans="1:35" ht="42" customHeight="1" x14ac:dyDescent="0.2">
      <c r="A27" s="15" t="s">
        <v>57</v>
      </c>
      <c r="B27" s="16" t="s">
        <v>58</v>
      </c>
      <c r="C27" s="17">
        <v>225329.5</v>
      </c>
      <c r="D27" s="20"/>
      <c r="E27" s="19">
        <f t="shared" si="15"/>
        <v>225329.5</v>
      </c>
      <c r="F27" s="20"/>
      <c r="G27" s="17">
        <f t="shared" si="16"/>
        <v>225329.5</v>
      </c>
      <c r="H27" s="20"/>
      <c r="I27" s="17">
        <f t="shared" si="17"/>
        <v>225329.5</v>
      </c>
      <c r="J27" s="20"/>
      <c r="K27" s="17">
        <f t="shared" si="18"/>
        <v>225329.5</v>
      </c>
      <c r="L27" s="20">
        <v>21107</v>
      </c>
      <c r="M27" s="17">
        <f t="shared" si="19"/>
        <v>246436.5</v>
      </c>
      <c r="N27" s="20"/>
      <c r="O27" s="17">
        <f t="shared" si="20"/>
        <v>246436.5</v>
      </c>
      <c r="P27" s="20"/>
      <c r="Q27" s="17">
        <f t="shared" si="21"/>
        <v>246436.5</v>
      </c>
      <c r="R27" s="20">
        <v>1187.5</v>
      </c>
      <c r="S27" s="17">
        <f t="shared" si="22"/>
        <v>247624</v>
      </c>
      <c r="T27" s="20"/>
      <c r="U27" s="17">
        <f t="shared" si="14"/>
        <v>247624</v>
      </c>
      <c r="V27" s="20"/>
      <c r="W27" s="17">
        <f t="shared" si="23"/>
        <v>247624</v>
      </c>
      <c r="X27" s="20">
        <v>534.5</v>
      </c>
      <c r="Y27" s="19">
        <f t="shared" si="24"/>
        <v>248158.5</v>
      </c>
      <c r="Z27" s="20"/>
      <c r="AA27" s="17">
        <f t="shared" si="25"/>
        <v>248158.5</v>
      </c>
      <c r="AB27" s="20"/>
      <c r="AC27" s="17">
        <f t="shared" si="26"/>
        <v>248158.5</v>
      </c>
      <c r="AD27" s="20"/>
      <c r="AE27" s="17">
        <f t="shared" si="27"/>
        <v>248158.5</v>
      </c>
      <c r="AF27" s="20">
        <v>-24577.700000000012</v>
      </c>
      <c r="AG27" s="17">
        <f t="shared" si="28"/>
        <v>223580.79999999999</v>
      </c>
      <c r="AH27" s="21">
        <f>L27+R27+X27+AF27</f>
        <v>-1748.7000000000116</v>
      </c>
      <c r="AI27" s="70"/>
    </row>
    <row r="28" spans="1:35" ht="28.5" customHeight="1" x14ac:dyDescent="0.2">
      <c r="A28" s="15" t="s">
        <v>59</v>
      </c>
      <c r="B28" s="16" t="s">
        <v>60</v>
      </c>
      <c r="C28" s="17"/>
      <c r="D28" s="20"/>
      <c r="E28" s="19"/>
      <c r="F28" s="20"/>
      <c r="G28" s="17"/>
      <c r="H28" s="20"/>
      <c r="I28" s="17"/>
      <c r="J28" s="20"/>
      <c r="K28" s="17"/>
      <c r="L28" s="20"/>
      <c r="M28" s="17"/>
      <c r="N28" s="20"/>
      <c r="O28" s="17"/>
      <c r="P28" s="20"/>
      <c r="Q28" s="17"/>
      <c r="R28" s="20"/>
      <c r="S28" s="17"/>
      <c r="T28" s="20"/>
      <c r="U28" s="17"/>
      <c r="V28" s="20"/>
      <c r="W28" s="17"/>
      <c r="X28" s="20"/>
      <c r="Y28" s="19"/>
      <c r="Z28" s="20"/>
      <c r="AA28" s="17"/>
      <c r="AB28" s="20"/>
      <c r="AC28" s="17"/>
      <c r="AD28" s="20"/>
      <c r="AE28" s="17"/>
      <c r="AF28" s="20">
        <v>1585.7</v>
      </c>
      <c r="AG28" s="17">
        <f t="shared" si="28"/>
        <v>1585.7</v>
      </c>
      <c r="AH28" s="21">
        <f>AF28</f>
        <v>1585.7</v>
      </c>
    </row>
    <row r="29" spans="1:35" ht="15.75" customHeight="1" x14ac:dyDescent="0.2">
      <c r="A29" s="15" t="s">
        <v>61</v>
      </c>
      <c r="B29" s="16" t="s">
        <v>62</v>
      </c>
      <c r="C29" s="17">
        <v>14000</v>
      </c>
      <c r="D29" s="20"/>
      <c r="E29" s="19">
        <f t="shared" si="15"/>
        <v>14000</v>
      </c>
      <c r="F29" s="20"/>
      <c r="G29" s="17">
        <f t="shared" si="16"/>
        <v>14000</v>
      </c>
      <c r="H29" s="20"/>
      <c r="I29" s="17">
        <f t="shared" si="17"/>
        <v>14000</v>
      </c>
      <c r="J29" s="20"/>
      <c r="K29" s="17">
        <f t="shared" si="18"/>
        <v>14000</v>
      </c>
      <c r="L29" s="20"/>
      <c r="M29" s="17">
        <f t="shared" si="19"/>
        <v>14000</v>
      </c>
      <c r="N29" s="20"/>
      <c r="O29" s="17">
        <f t="shared" si="20"/>
        <v>14000</v>
      </c>
      <c r="P29" s="20"/>
      <c r="Q29" s="17">
        <f t="shared" si="21"/>
        <v>14000</v>
      </c>
      <c r="R29" s="20"/>
      <c r="S29" s="17">
        <f t="shared" si="22"/>
        <v>14000</v>
      </c>
      <c r="T29" s="20"/>
      <c r="U29" s="17">
        <f t="shared" si="14"/>
        <v>14000</v>
      </c>
      <c r="V29" s="20"/>
      <c r="W29" s="17">
        <f t="shared" si="23"/>
        <v>14000</v>
      </c>
      <c r="X29" s="20"/>
      <c r="Y29" s="19">
        <f t="shared" si="24"/>
        <v>14000</v>
      </c>
      <c r="Z29" s="20"/>
      <c r="AA29" s="17">
        <f t="shared" si="25"/>
        <v>14000</v>
      </c>
      <c r="AB29" s="20"/>
      <c r="AC29" s="17">
        <f t="shared" si="26"/>
        <v>14000</v>
      </c>
      <c r="AD29" s="20"/>
      <c r="AE29" s="17">
        <f t="shared" si="27"/>
        <v>14000</v>
      </c>
      <c r="AF29" s="20">
        <v>3735.9000000000015</v>
      </c>
      <c r="AG29" s="17">
        <f t="shared" si="28"/>
        <v>17735.900000000001</v>
      </c>
      <c r="AH29" s="21">
        <f>AF29</f>
        <v>3735.9000000000015</v>
      </c>
    </row>
    <row r="30" spans="1:35" ht="15.75" customHeight="1" x14ac:dyDescent="0.25">
      <c r="A30" s="15" t="s">
        <v>63</v>
      </c>
      <c r="B30" s="16" t="s">
        <v>64</v>
      </c>
      <c r="C30" s="17">
        <v>817639.20000000007</v>
      </c>
      <c r="D30" s="20"/>
      <c r="E30" s="19">
        <f t="shared" si="15"/>
        <v>817639.20000000007</v>
      </c>
      <c r="F30" s="20">
        <v>60000</v>
      </c>
      <c r="G30" s="17">
        <f t="shared" si="16"/>
        <v>877639.20000000007</v>
      </c>
      <c r="H30" s="20"/>
      <c r="I30" s="17">
        <f t="shared" si="17"/>
        <v>877639.20000000007</v>
      </c>
      <c r="J30" s="20"/>
      <c r="K30" s="17">
        <f t="shared" si="18"/>
        <v>877639.20000000007</v>
      </c>
      <c r="L30" s="20">
        <v>-72.900000000000006</v>
      </c>
      <c r="M30" s="17">
        <f t="shared" si="19"/>
        <v>877566.3</v>
      </c>
      <c r="N30" s="20"/>
      <c r="O30" s="17">
        <f t="shared" si="20"/>
        <v>877566.3</v>
      </c>
      <c r="P30" s="20"/>
      <c r="Q30" s="17">
        <f t="shared" si="21"/>
        <v>877566.3</v>
      </c>
      <c r="R30" s="20"/>
      <c r="S30" s="17">
        <f t="shared" si="22"/>
        <v>877566.3</v>
      </c>
      <c r="T30" s="20"/>
      <c r="U30" s="17">
        <f t="shared" si="14"/>
        <v>877566.3</v>
      </c>
      <c r="V30" s="20"/>
      <c r="W30" s="17">
        <f t="shared" si="23"/>
        <v>877566.3</v>
      </c>
      <c r="X30" s="20">
        <v>5067.7999999999302</v>
      </c>
      <c r="Y30" s="19">
        <f t="shared" si="24"/>
        <v>882634.1</v>
      </c>
      <c r="Z30" s="20"/>
      <c r="AA30" s="17">
        <f t="shared" si="25"/>
        <v>882634.1</v>
      </c>
      <c r="AB30" s="20"/>
      <c r="AC30" s="17">
        <f t="shared" si="26"/>
        <v>882634.1</v>
      </c>
      <c r="AD30" s="20"/>
      <c r="AE30" s="17">
        <f t="shared" si="27"/>
        <v>882634.1</v>
      </c>
      <c r="AF30" s="20">
        <v>48606.400000000023</v>
      </c>
      <c r="AG30" s="17">
        <f t="shared" si="28"/>
        <v>931240.5</v>
      </c>
      <c r="AH30" s="21">
        <f>F30+L30+X30+AF30</f>
        <v>113601.29999999996</v>
      </c>
      <c r="AI30" s="32"/>
    </row>
    <row r="31" spans="1:35" ht="15.75" customHeight="1" x14ac:dyDescent="0.2">
      <c r="A31" s="15" t="s">
        <v>65</v>
      </c>
      <c r="B31" s="16" t="s">
        <v>66</v>
      </c>
      <c r="C31" s="17">
        <v>6040</v>
      </c>
      <c r="D31" s="20"/>
      <c r="E31" s="19">
        <f t="shared" si="15"/>
        <v>6040</v>
      </c>
      <c r="F31" s="20"/>
      <c r="G31" s="17">
        <f t="shared" si="16"/>
        <v>6040</v>
      </c>
      <c r="H31" s="20"/>
      <c r="I31" s="17">
        <f t="shared" si="17"/>
        <v>6040</v>
      </c>
      <c r="J31" s="20"/>
      <c r="K31" s="17">
        <f t="shared" si="18"/>
        <v>6040</v>
      </c>
      <c r="L31" s="20"/>
      <c r="M31" s="17">
        <f t="shared" si="19"/>
        <v>6040</v>
      </c>
      <c r="N31" s="20"/>
      <c r="O31" s="17">
        <f t="shared" si="20"/>
        <v>6040</v>
      </c>
      <c r="P31" s="20"/>
      <c r="Q31" s="17">
        <f t="shared" si="21"/>
        <v>6040</v>
      </c>
      <c r="R31" s="20"/>
      <c r="S31" s="17">
        <f t="shared" si="22"/>
        <v>6040</v>
      </c>
      <c r="T31" s="20"/>
      <c r="U31" s="17">
        <f t="shared" si="14"/>
        <v>6040</v>
      </c>
      <c r="V31" s="20"/>
      <c r="W31" s="17">
        <f t="shared" si="23"/>
        <v>6040</v>
      </c>
      <c r="X31" s="20"/>
      <c r="Y31" s="19">
        <f t="shared" si="24"/>
        <v>6040</v>
      </c>
      <c r="Z31" s="20"/>
      <c r="AA31" s="17">
        <f t="shared" si="25"/>
        <v>6040</v>
      </c>
      <c r="AB31" s="20"/>
      <c r="AC31" s="17">
        <f t="shared" si="26"/>
        <v>6040</v>
      </c>
      <c r="AD31" s="20"/>
      <c r="AE31" s="17">
        <f t="shared" si="27"/>
        <v>6040</v>
      </c>
      <c r="AF31" s="20"/>
      <c r="AG31" s="17">
        <f t="shared" si="28"/>
        <v>6040</v>
      </c>
      <c r="AH31" s="21"/>
    </row>
    <row r="32" spans="1:35" s="14" customFormat="1" ht="18" customHeight="1" x14ac:dyDescent="0.2">
      <c r="A32" s="29" t="s">
        <v>67</v>
      </c>
      <c r="B32" s="30" t="s">
        <v>68</v>
      </c>
      <c r="C32" s="31">
        <f>C33+C39+C40+C41</f>
        <v>34748147.800000004</v>
      </c>
      <c r="D32" s="31"/>
      <c r="E32" s="31">
        <f t="shared" ref="E32:F32" si="29">E33+E39+E40+E41</f>
        <v>34748147.800000004</v>
      </c>
      <c r="F32" s="31">
        <f t="shared" si="29"/>
        <v>426955.49999999907</v>
      </c>
      <c r="G32" s="31">
        <f>G33+G39+G40+G41</f>
        <v>35175103.299999997</v>
      </c>
      <c r="H32" s="31">
        <f>H33+H39+H40+H41</f>
        <v>145974</v>
      </c>
      <c r="I32" s="31">
        <f>I33+I39+I40+I41</f>
        <v>35321077.300000004</v>
      </c>
      <c r="J32" s="31"/>
      <c r="K32" s="31">
        <f t="shared" ref="K32:R32" si="30">K33+K39+K40+K41</f>
        <v>35321077.300000004</v>
      </c>
      <c r="L32" s="31">
        <f t="shared" si="30"/>
        <v>8891376.299999997</v>
      </c>
      <c r="M32" s="31">
        <f t="shared" si="30"/>
        <v>44212453.599999994</v>
      </c>
      <c r="N32" s="31">
        <f t="shared" si="30"/>
        <v>462200</v>
      </c>
      <c r="O32" s="31">
        <f t="shared" si="30"/>
        <v>44674653.599999994</v>
      </c>
      <c r="P32" s="31">
        <f t="shared" si="30"/>
        <v>1821033.2999999984</v>
      </c>
      <c r="Q32" s="31">
        <f t="shared" si="30"/>
        <v>46495686.899999999</v>
      </c>
      <c r="R32" s="31">
        <f t="shared" si="30"/>
        <v>4086203.8000000021</v>
      </c>
      <c r="S32" s="31">
        <f>S33+S39+S40+S41</f>
        <v>50581890.699999996</v>
      </c>
      <c r="T32" s="31">
        <f>T33+T39+T40+T41</f>
        <v>2382784.9999999981</v>
      </c>
      <c r="U32" s="31">
        <f t="shared" ref="U32:W32" si="31">U33+U39+U40+U41</f>
        <v>52964675.700000003</v>
      </c>
      <c r="V32" s="31">
        <f t="shared" si="31"/>
        <v>1078250</v>
      </c>
      <c r="W32" s="31">
        <f t="shared" si="31"/>
        <v>54042925.700000003</v>
      </c>
      <c r="X32" s="31">
        <f>X33+X39+X40+X41</f>
        <v>2471103.0000000019</v>
      </c>
      <c r="Y32" s="31">
        <f t="shared" ref="Y32" si="32">Y33+Y39+Y40+Y41</f>
        <v>56514028.699999996</v>
      </c>
      <c r="Z32" s="31"/>
      <c r="AA32" s="31">
        <f>AA33+AA39+AA40+AA41</f>
        <v>56514028.699999996</v>
      </c>
      <c r="AB32" s="31">
        <f t="shared" ref="AB32:AF32" si="33">AB33+AB39+AB40+AB41</f>
        <v>836050.50000000023</v>
      </c>
      <c r="AC32" s="31">
        <f t="shared" si="33"/>
        <v>57350079.199999996</v>
      </c>
      <c r="AD32" s="31">
        <f t="shared" si="33"/>
        <v>69714.3</v>
      </c>
      <c r="AE32" s="31">
        <f>AE33+AE39+AE40+AE41</f>
        <v>57419793.499999993</v>
      </c>
      <c r="AF32" s="31">
        <f t="shared" si="33"/>
        <v>3993195.4999999981</v>
      </c>
      <c r="AG32" s="31">
        <f>AG33+AG39+AG40+AG41</f>
        <v>61412989</v>
      </c>
      <c r="AH32" s="31">
        <f>AH33+AH39+AH40+AH41</f>
        <v>26664841.199999999</v>
      </c>
      <c r="AI32" s="13"/>
    </row>
    <row r="33" spans="1:39" s="14" customFormat="1" ht="38.25" x14ac:dyDescent="0.25">
      <c r="A33" s="15" t="s">
        <v>69</v>
      </c>
      <c r="B33" s="16" t="s">
        <v>70</v>
      </c>
      <c r="C33" s="17">
        <f>C34+C35+C36+C37+C38</f>
        <v>34122899.400000006</v>
      </c>
      <c r="D33" s="20"/>
      <c r="E33" s="19">
        <f>E34+E35+E36+E37+E38</f>
        <v>34122899.400000006</v>
      </c>
      <c r="F33" s="20">
        <f>F34+F35+F36+F37+F38</f>
        <v>425988.99999999907</v>
      </c>
      <c r="G33" s="17">
        <f>G34+G35+G36+G37+G38</f>
        <v>34548888.399999999</v>
      </c>
      <c r="H33" s="20">
        <f>H34+H35+H36+H37+H38</f>
        <v>141517.79999999999</v>
      </c>
      <c r="I33" s="17">
        <f>I34+I35+I36+I37+I38</f>
        <v>34690406.200000003</v>
      </c>
      <c r="J33" s="20"/>
      <c r="K33" s="17">
        <f t="shared" ref="K33:N33" si="34">K34+K35+K36+K37+K38</f>
        <v>34690406.200000003</v>
      </c>
      <c r="L33" s="20">
        <f t="shared" si="34"/>
        <v>8901338.5999999978</v>
      </c>
      <c r="M33" s="17">
        <f>M34+M35+M36+M37+M38</f>
        <v>43591744.799999997</v>
      </c>
      <c r="N33" s="20">
        <f t="shared" si="34"/>
        <v>462200</v>
      </c>
      <c r="O33" s="17">
        <f>O34+O35+O36+O37+O38</f>
        <v>44053944.799999997</v>
      </c>
      <c r="P33" s="20">
        <f>P34+P35+P36+P37+P38</f>
        <v>1835275.1999999983</v>
      </c>
      <c r="Q33" s="17">
        <f t="shared" ref="Q33:R33" si="35">Q34+Q35+Q36+Q37+Q38</f>
        <v>45889220</v>
      </c>
      <c r="R33" s="20">
        <f t="shared" si="35"/>
        <v>4082955.9000000022</v>
      </c>
      <c r="S33" s="17">
        <f>S34+S35+S36+S37+S38</f>
        <v>49972175.899999999</v>
      </c>
      <c r="T33" s="20">
        <f>T34+T35+T36+T37</f>
        <v>2382914.4999999981</v>
      </c>
      <c r="U33" s="17">
        <f>U34+U35+U36+U37</f>
        <v>52355090.400000006</v>
      </c>
      <c r="V33" s="20">
        <f>V34+V35+V36+V37</f>
        <v>1078250</v>
      </c>
      <c r="W33" s="17">
        <f>W34+W35+W36+W37+W38</f>
        <v>53433340.400000006</v>
      </c>
      <c r="X33" s="20">
        <f>X34+X35+X36+X37+X38</f>
        <v>2484149.0000000019</v>
      </c>
      <c r="Y33" s="19">
        <f>Y34+Y35+Y36+Y37</f>
        <v>55917489.399999999</v>
      </c>
      <c r="Z33" s="20"/>
      <c r="AA33" s="17">
        <f>AA34+AA35+AA36+AA37+AA38</f>
        <v>55917489.399999999</v>
      </c>
      <c r="AB33" s="20">
        <f>AB34+AB35+AB36+AB37+AB38</f>
        <v>267386.90000000037</v>
      </c>
      <c r="AC33" s="17">
        <f>AC34+AC35+AC36+AC37</f>
        <v>56184876.299999997</v>
      </c>
      <c r="AD33" s="20">
        <f>AD34+AD35+AD36+AD37</f>
        <v>76200</v>
      </c>
      <c r="AE33" s="17">
        <f>AE34+AE35+AE36+AE37+AE38</f>
        <v>56261076.299999997</v>
      </c>
      <c r="AF33" s="20">
        <f>AF34+AF35+AF36+AF37</f>
        <v>3993084.0999999978</v>
      </c>
      <c r="AG33" s="17">
        <f>AG34+AG35+AG36+AG37+AG38</f>
        <v>60254160.399999999</v>
      </c>
      <c r="AH33" s="21">
        <f>AH34+AH35+AH36+AH37+AH38</f>
        <v>26131260.999999996</v>
      </c>
      <c r="AI33" s="32"/>
    </row>
    <row r="34" spans="1:39" ht="27.75" customHeight="1" x14ac:dyDescent="0.2">
      <c r="A34" s="15" t="s">
        <v>71</v>
      </c>
      <c r="B34" s="16" t="s">
        <v>72</v>
      </c>
      <c r="C34" s="17">
        <v>12074102.800000001</v>
      </c>
      <c r="D34" s="20"/>
      <c r="E34" s="19">
        <f>C34+D34</f>
        <v>12074102.800000001</v>
      </c>
      <c r="F34" s="20"/>
      <c r="G34" s="17">
        <f>E34+F34</f>
        <v>12074102.800000001</v>
      </c>
      <c r="H34" s="20"/>
      <c r="I34" s="17">
        <f>G34+H34</f>
        <v>12074102.800000001</v>
      </c>
      <c r="J34" s="20"/>
      <c r="K34" s="17">
        <f>I34+J34</f>
        <v>12074102.800000001</v>
      </c>
      <c r="L34" s="20">
        <v>3276500.2999999989</v>
      </c>
      <c r="M34" s="17">
        <f>K34+L34</f>
        <v>15350603.1</v>
      </c>
      <c r="N34" s="20"/>
      <c r="O34" s="17">
        <f>M34+N34</f>
        <v>15350603.1</v>
      </c>
      <c r="P34" s="20">
        <v>771800</v>
      </c>
      <c r="Q34" s="17">
        <f>O34+P34</f>
        <v>16122403.1</v>
      </c>
      <c r="R34" s="20">
        <v>3376479.4000000004</v>
      </c>
      <c r="S34" s="17">
        <f>Q34+R34</f>
        <v>19498882.5</v>
      </c>
      <c r="T34" s="20">
        <v>181251</v>
      </c>
      <c r="U34" s="17">
        <f>S34+T34</f>
        <v>19680133.5</v>
      </c>
      <c r="V34" s="20">
        <v>1078250</v>
      </c>
      <c r="W34" s="17">
        <f>U34+V34</f>
        <v>20758383.5</v>
      </c>
      <c r="X34" s="20">
        <v>770872.60000000149</v>
      </c>
      <c r="Y34" s="19">
        <f>W34+X34</f>
        <v>21529256.100000001</v>
      </c>
      <c r="Z34" s="20"/>
      <c r="AA34" s="17">
        <f>Y34+Z34</f>
        <v>21529256.100000001</v>
      </c>
      <c r="AB34" s="20">
        <v>160530</v>
      </c>
      <c r="AC34" s="17">
        <f>AA34+AB34</f>
        <v>21689786.100000001</v>
      </c>
      <c r="AD34" s="20"/>
      <c r="AE34" s="17">
        <f>AC34+AD34</f>
        <v>21689786.100000001</v>
      </c>
      <c r="AF34" s="20">
        <v>732553.09999999776</v>
      </c>
      <c r="AG34" s="17">
        <f>AE34+AF34</f>
        <v>22422339.199999999</v>
      </c>
      <c r="AH34" s="21">
        <f>L34+P34+R34+T34+V34+X34+AB34+AF34</f>
        <v>10348236.399999999</v>
      </c>
      <c r="AI34" s="33"/>
      <c r="AJ34" s="34"/>
      <c r="AK34" s="14"/>
      <c r="AL34" s="34"/>
    </row>
    <row r="35" spans="1:39" ht="42" customHeight="1" x14ac:dyDescent="0.2">
      <c r="A35" s="15" t="s">
        <v>73</v>
      </c>
      <c r="B35" s="16" t="s">
        <v>74</v>
      </c>
      <c r="C35" s="17">
        <v>12878086.9</v>
      </c>
      <c r="D35" s="20"/>
      <c r="E35" s="19">
        <f t="shared" ref="E35:E39" si="36">C35+D35</f>
        <v>12878086.9</v>
      </c>
      <c r="F35" s="20">
        <v>85336.199999999255</v>
      </c>
      <c r="G35" s="17">
        <f t="shared" ref="G35:G40" si="37">E35+F35</f>
        <v>12963423.1</v>
      </c>
      <c r="H35" s="20">
        <v>41517.800000000003</v>
      </c>
      <c r="I35" s="17">
        <f t="shared" ref="I35:I40" si="38">G35+H35</f>
        <v>13004940.9</v>
      </c>
      <c r="J35" s="20"/>
      <c r="K35" s="17">
        <f t="shared" ref="K35:K40" si="39">I35+J35</f>
        <v>13004940.9</v>
      </c>
      <c r="L35" s="20">
        <v>4150290.4000000004</v>
      </c>
      <c r="M35" s="17">
        <f t="shared" ref="M35:M37" si="40">K35+L35</f>
        <v>17155231.300000001</v>
      </c>
      <c r="N35" s="20"/>
      <c r="O35" s="17">
        <f t="shared" ref="O35:O41" si="41">M35+N35</f>
        <v>17155231.300000001</v>
      </c>
      <c r="P35" s="20">
        <v>874339.09999999776</v>
      </c>
      <c r="Q35" s="17">
        <f t="shared" ref="Q35:Q41" si="42">O35+P35</f>
        <v>18029570.399999999</v>
      </c>
      <c r="R35" s="20">
        <v>222218.90000000224</v>
      </c>
      <c r="S35" s="17">
        <f t="shared" ref="S35:S37" si="43">Q35+R35</f>
        <v>18251789.300000001</v>
      </c>
      <c r="T35" s="20">
        <v>878614.89999999851</v>
      </c>
      <c r="U35" s="17">
        <f t="shared" ref="U35:U41" si="44">S35+T35</f>
        <v>19130404.199999999</v>
      </c>
      <c r="V35" s="20"/>
      <c r="W35" s="17">
        <f t="shared" ref="W35:W41" si="45">U35+V35</f>
        <v>19130404.199999999</v>
      </c>
      <c r="X35" s="20">
        <v>238305</v>
      </c>
      <c r="Y35" s="19">
        <f t="shared" ref="Y35:Y41" si="46">W35+X35</f>
        <v>19368709.199999999</v>
      </c>
      <c r="Z35" s="20"/>
      <c r="AA35" s="17">
        <f t="shared" ref="AA35:AA41" si="47">Y35+Z35</f>
        <v>19368709.199999999</v>
      </c>
      <c r="AB35" s="20"/>
      <c r="AC35" s="17">
        <f t="shared" ref="AC35:AC41" si="48">AA35+AB35</f>
        <v>19368709.199999999</v>
      </c>
      <c r="AD35" s="20">
        <v>76200</v>
      </c>
      <c r="AE35" s="17">
        <f t="shared" ref="AE35:AE41" si="49">AC35+AD35</f>
        <v>19444909.199999999</v>
      </c>
      <c r="AF35" s="20">
        <v>622296.5</v>
      </c>
      <c r="AG35" s="17">
        <f t="shared" ref="AG35:AG41" si="50">AE35+AF35</f>
        <v>20067205.699999999</v>
      </c>
      <c r="AH35" s="21">
        <f>F35+H35+L35+P35+R35+T35+X35+AD35+AF35</f>
        <v>7189118.799999998</v>
      </c>
      <c r="AI35" s="33"/>
      <c r="AJ35" s="34"/>
      <c r="AL35" s="34"/>
    </row>
    <row r="36" spans="1:39" ht="27.75" customHeight="1" x14ac:dyDescent="0.2">
      <c r="A36" s="15" t="s">
        <v>75</v>
      </c>
      <c r="B36" s="16" t="s">
        <v>76</v>
      </c>
      <c r="C36" s="17">
        <v>5872072.2000000002</v>
      </c>
      <c r="D36" s="20"/>
      <c r="E36" s="19">
        <f t="shared" si="36"/>
        <v>5872072.2000000002</v>
      </c>
      <c r="F36" s="20"/>
      <c r="G36" s="17">
        <f t="shared" si="37"/>
        <v>5872072.2000000002</v>
      </c>
      <c r="H36" s="20"/>
      <c r="I36" s="17">
        <f t="shared" si="38"/>
        <v>5872072.2000000002</v>
      </c>
      <c r="J36" s="20"/>
      <c r="K36" s="17">
        <f t="shared" si="39"/>
        <v>5872072.2000000002</v>
      </c>
      <c r="L36" s="20">
        <v>7413.3999999994412</v>
      </c>
      <c r="M36" s="17">
        <f t="shared" si="40"/>
        <v>5879485.5999999996</v>
      </c>
      <c r="N36" s="20"/>
      <c r="O36" s="17">
        <f t="shared" si="41"/>
        <v>5879485.5999999996</v>
      </c>
      <c r="P36" s="20"/>
      <c r="Q36" s="17">
        <f t="shared" si="42"/>
        <v>5879485.5999999996</v>
      </c>
      <c r="R36" s="20"/>
      <c r="S36" s="17">
        <f t="shared" si="43"/>
        <v>5879485.5999999996</v>
      </c>
      <c r="T36" s="20">
        <v>956527.5</v>
      </c>
      <c r="U36" s="17">
        <f t="shared" si="44"/>
        <v>6836013.0999999996</v>
      </c>
      <c r="V36" s="20"/>
      <c r="W36" s="17">
        <f t="shared" si="45"/>
        <v>6836013.0999999996</v>
      </c>
      <c r="X36" s="20">
        <v>74978.900000000373</v>
      </c>
      <c r="Y36" s="19">
        <f t="shared" si="46"/>
        <v>6910992</v>
      </c>
      <c r="Z36" s="20"/>
      <c r="AA36" s="17">
        <f t="shared" si="47"/>
        <v>6910992</v>
      </c>
      <c r="AB36" s="20"/>
      <c r="AC36" s="17">
        <f t="shared" si="48"/>
        <v>6910992</v>
      </c>
      <c r="AD36" s="20"/>
      <c r="AE36" s="17">
        <f t="shared" si="49"/>
        <v>6910992</v>
      </c>
      <c r="AF36" s="20">
        <v>881756</v>
      </c>
      <c r="AG36" s="17">
        <f t="shared" si="50"/>
        <v>7792748</v>
      </c>
      <c r="AH36" s="21">
        <f>L36+T36+X36+AF36</f>
        <v>1920675.7999999998</v>
      </c>
      <c r="AI36" s="33"/>
      <c r="AJ36" s="34"/>
      <c r="AL36" s="34"/>
    </row>
    <row r="37" spans="1:39" ht="15.75" customHeight="1" x14ac:dyDescent="0.2">
      <c r="A37" s="15" t="s">
        <v>77</v>
      </c>
      <c r="B37" s="16" t="s">
        <v>78</v>
      </c>
      <c r="C37" s="17">
        <v>3298637.5</v>
      </c>
      <c r="D37" s="20"/>
      <c r="E37" s="19">
        <f t="shared" si="36"/>
        <v>3298637.5</v>
      </c>
      <c r="F37" s="20">
        <v>340652.79999999981</v>
      </c>
      <c r="G37" s="17">
        <f t="shared" si="37"/>
        <v>3639290.3</v>
      </c>
      <c r="H37" s="20">
        <v>100000</v>
      </c>
      <c r="I37" s="17">
        <f t="shared" si="38"/>
        <v>3739290.3</v>
      </c>
      <c r="J37" s="20"/>
      <c r="K37" s="17">
        <f t="shared" si="39"/>
        <v>3739290.3</v>
      </c>
      <c r="L37" s="20">
        <v>1467134.5</v>
      </c>
      <c r="M37" s="17">
        <f t="shared" si="40"/>
        <v>5206424.8</v>
      </c>
      <c r="N37" s="20">
        <v>462200</v>
      </c>
      <c r="O37" s="17">
        <f t="shared" si="41"/>
        <v>5668624.7999999998</v>
      </c>
      <c r="P37" s="20">
        <v>189136.10000000056</v>
      </c>
      <c r="Q37" s="17">
        <f t="shared" si="42"/>
        <v>5857760.9000000004</v>
      </c>
      <c r="R37" s="20">
        <v>484257.59999999963</v>
      </c>
      <c r="S37" s="17">
        <f t="shared" si="43"/>
        <v>6342018.5</v>
      </c>
      <c r="T37" s="20">
        <v>366521.09999999963</v>
      </c>
      <c r="U37" s="17">
        <f t="shared" si="44"/>
        <v>6708539.5999999996</v>
      </c>
      <c r="V37" s="20"/>
      <c r="W37" s="17">
        <f t="shared" si="45"/>
        <v>6708539.5999999996</v>
      </c>
      <c r="X37" s="20">
        <v>1399992.5</v>
      </c>
      <c r="Y37" s="19">
        <f t="shared" si="46"/>
        <v>8108532.0999999996</v>
      </c>
      <c r="Z37" s="20"/>
      <c r="AA37" s="17">
        <f t="shared" si="47"/>
        <v>8108532.0999999996</v>
      </c>
      <c r="AB37" s="20">
        <v>106856.90000000037</v>
      </c>
      <c r="AC37" s="17">
        <f t="shared" si="48"/>
        <v>8215389</v>
      </c>
      <c r="AD37" s="20"/>
      <c r="AE37" s="17">
        <f t="shared" si="49"/>
        <v>8215389</v>
      </c>
      <c r="AF37" s="20">
        <v>1756478.5</v>
      </c>
      <c r="AG37" s="17">
        <f t="shared" si="50"/>
        <v>9971867.5</v>
      </c>
      <c r="AH37" s="21">
        <f>F37+H37+L37+N37+P37+R37+T37+X37+AB37+AF37</f>
        <v>6673230</v>
      </c>
      <c r="AI37" s="33"/>
      <c r="AJ37" s="34"/>
      <c r="AL37" s="34"/>
    </row>
    <row r="38" spans="1:39" ht="27.75" customHeight="1" x14ac:dyDescent="0.2">
      <c r="A38" s="35" t="s">
        <v>79</v>
      </c>
      <c r="B38" s="36" t="s">
        <v>80</v>
      </c>
      <c r="C38" s="37"/>
      <c r="D38" s="38"/>
      <c r="E38" s="19"/>
      <c r="F38" s="38"/>
      <c r="G38" s="17"/>
      <c r="H38" s="38"/>
      <c r="I38" s="17"/>
      <c r="J38" s="38"/>
      <c r="K38" s="17"/>
      <c r="L38" s="38"/>
      <c r="M38" s="17"/>
      <c r="N38" s="38"/>
      <c r="O38" s="17"/>
      <c r="P38" s="38"/>
      <c r="Q38" s="17"/>
      <c r="R38" s="38"/>
      <c r="S38" s="17"/>
      <c r="T38" s="38"/>
      <c r="U38" s="17"/>
      <c r="V38" s="38"/>
      <c r="W38" s="17"/>
      <c r="X38" s="38"/>
      <c r="Y38" s="19"/>
      <c r="Z38" s="38"/>
      <c r="AA38" s="17"/>
      <c r="AB38" s="38"/>
      <c r="AC38" s="17">
        <f t="shared" si="48"/>
        <v>0</v>
      </c>
      <c r="AD38" s="38"/>
      <c r="AE38" s="17"/>
      <c r="AF38" s="20"/>
      <c r="AG38" s="17"/>
      <c r="AH38" s="21"/>
    </row>
    <row r="39" spans="1:39" ht="48" customHeight="1" x14ac:dyDescent="0.2">
      <c r="A39" s="35" t="s">
        <v>81</v>
      </c>
      <c r="B39" s="36" t="s">
        <v>82</v>
      </c>
      <c r="C39" s="37">
        <v>625248.4</v>
      </c>
      <c r="D39" s="38"/>
      <c r="E39" s="19">
        <f t="shared" si="36"/>
        <v>625248.4</v>
      </c>
      <c r="F39" s="38"/>
      <c r="G39" s="17">
        <f t="shared" si="37"/>
        <v>625248.4</v>
      </c>
      <c r="H39" s="38"/>
      <c r="I39" s="17">
        <f t="shared" si="38"/>
        <v>625248.4</v>
      </c>
      <c r="J39" s="38"/>
      <c r="K39" s="17">
        <f t="shared" si="39"/>
        <v>625248.4</v>
      </c>
      <c r="L39" s="38">
        <v>7236.9</v>
      </c>
      <c r="M39" s="37">
        <f>K39+L39</f>
        <v>632485.30000000005</v>
      </c>
      <c r="N39" s="38"/>
      <c r="O39" s="17">
        <f t="shared" si="41"/>
        <v>632485.30000000005</v>
      </c>
      <c r="P39" s="38"/>
      <c r="Q39" s="17">
        <f t="shared" si="42"/>
        <v>632485.30000000005</v>
      </c>
      <c r="R39" s="38"/>
      <c r="S39" s="37">
        <f>Q39+R39</f>
        <v>632485.30000000005</v>
      </c>
      <c r="T39" s="38">
        <v>-129.5</v>
      </c>
      <c r="U39" s="17">
        <f t="shared" si="44"/>
        <v>632355.80000000005</v>
      </c>
      <c r="V39" s="38"/>
      <c r="W39" s="17">
        <f t="shared" si="45"/>
        <v>632355.80000000005</v>
      </c>
      <c r="X39" s="38">
        <v>-51462</v>
      </c>
      <c r="Y39" s="19">
        <f t="shared" si="46"/>
        <v>580893.80000000005</v>
      </c>
      <c r="Z39" s="38"/>
      <c r="AA39" s="17">
        <f t="shared" si="47"/>
        <v>580893.80000000005</v>
      </c>
      <c r="AB39" s="38">
        <v>568663.59999999986</v>
      </c>
      <c r="AC39" s="17">
        <f t="shared" si="48"/>
        <v>1149557.3999999999</v>
      </c>
      <c r="AD39" s="38"/>
      <c r="AE39" s="17">
        <f t="shared" si="49"/>
        <v>1149557.3999999999</v>
      </c>
      <c r="AF39" s="20">
        <v>52.600000000093132</v>
      </c>
      <c r="AG39" s="17">
        <f t="shared" si="50"/>
        <v>1149610</v>
      </c>
      <c r="AH39" s="21">
        <f>L39+T39+X39+AB39+AF39</f>
        <v>524361.6</v>
      </c>
      <c r="AK39" s="34"/>
    </row>
    <row r="40" spans="1:39" ht="66.75" customHeight="1" x14ac:dyDescent="0.25">
      <c r="A40" s="35" t="s">
        <v>83</v>
      </c>
      <c r="B40" s="36" t="s">
        <v>84</v>
      </c>
      <c r="C40" s="37"/>
      <c r="D40" s="20"/>
      <c r="E40" s="19"/>
      <c r="F40" s="20">
        <v>966.5</v>
      </c>
      <c r="G40" s="17">
        <f t="shared" si="37"/>
        <v>966.5</v>
      </c>
      <c r="H40" s="20">
        <v>4456.2</v>
      </c>
      <c r="I40" s="17">
        <f t="shared" si="38"/>
        <v>5422.7</v>
      </c>
      <c r="J40" s="20"/>
      <c r="K40" s="17">
        <f t="shared" si="39"/>
        <v>5422.7</v>
      </c>
      <c r="L40" s="20">
        <v>1252.2</v>
      </c>
      <c r="M40" s="37">
        <f t="shared" ref="M40:M41" si="51">K40+L40</f>
        <v>6674.9</v>
      </c>
      <c r="N40" s="20"/>
      <c r="O40" s="17">
        <f t="shared" si="41"/>
        <v>6674.9</v>
      </c>
      <c r="P40" s="20"/>
      <c r="Q40" s="17">
        <f t="shared" si="42"/>
        <v>6674.9</v>
      </c>
      <c r="R40" s="20">
        <v>3247.8999999999996</v>
      </c>
      <c r="S40" s="37">
        <f t="shared" ref="S40:S41" si="52">Q40+R40</f>
        <v>9922.7999999999993</v>
      </c>
      <c r="T40" s="20"/>
      <c r="U40" s="17">
        <f t="shared" si="44"/>
        <v>9922.7999999999993</v>
      </c>
      <c r="V40" s="20"/>
      <c r="W40" s="17">
        <f t="shared" si="45"/>
        <v>9922.7999999999993</v>
      </c>
      <c r="X40" s="38">
        <v>50251.100000000006</v>
      </c>
      <c r="Y40" s="19">
        <f t="shared" si="46"/>
        <v>60173.900000000009</v>
      </c>
      <c r="Z40" s="38"/>
      <c r="AA40" s="17">
        <f t="shared" si="47"/>
        <v>60173.900000000009</v>
      </c>
      <c r="AB40" s="38"/>
      <c r="AC40" s="17">
        <f t="shared" si="48"/>
        <v>60173.900000000009</v>
      </c>
      <c r="AD40" s="38"/>
      <c r="AE40" s="17">
        <f t="shared" si="49"/>
        <v>60173.900000000009</v>
      </c>
      <c r="AF40" s="38">
        <v>4359.0999999999913</v>
      </c>
      <c r="AG40" s="17">
        <f t="shared" si="50"/>
        <v>64533</v>
      </c>
      <c r="AH40" s="21">
        <f>F40+H40+L40+R40+X40+AF40</f>
        <v>64533</v>
      </c>
      <c r="AI40" s="39"/>
    </row>
    <row r="41" spans="1:39" ht="55.5" customHeight="1" x14ac:dyDescent="0.25">
      <c r="A41" s="35" t="s">
        <v>85</v>
      </c>
      <c r="B41" s="36" t="s">
        <v>86</v>
      </c>
      <c r="C41" s="37"/>
      <c r="D41" s="38"/>
      <c r="E41" s="19"/>
      <c r="F41" s="38"/>
      <c r="G41" s="17"/>
      <c r="H41" s="38"/>
      <c r="I41" s="17"/>
      <c r="J41" s="38"/>
      <c r="K41" s="17"/>
      <c r="L41" s="38">
        <v>-18451.400000000001</v>
      </c>
      <c r="M41" s="37">
        <f t="shared" si="51"/>
        <v>-18451.400000000001</v>
      </c>
      <c r="N41" s="38"/>
      <c r="O41" s="17">
        <f t="shared" si="41"/>
        <v>-18451.400000000001</v>
      </c>
      <c r="P41" s="38">
        <v>-14241.899999999998</v>
      </c>
      <c r="Q41" s="17">
        <f t="shared" si="42"/>
        <v>-32693.3</v>
      </c>
      <c r="R41" s="38"/>
      <c r="S41" s="37">
        <f t="shared" si="52"/>
        <v>-32693.3</v>
      </c>
      <c r="T41" s="38"/>
      <c r="U41" s="17">
        <f t="shared" si="44"/>
        <v>-32693.3</v>
      </c>
      <c r="V41" s="38"/>
      <c r="W41" s="17">
        <f t="shared" si="45"/>
        <v>-32693.3</v>
      </c>
      <c r="X41" s="38">
        <v>-11835.100000000002</v>
      </c>
      <c r="Y41" s="19">
        <f t="shared" si="46"/>
        <v>-44528.4</v>
      </c>
      <c r="Z41" s="38"/>
      <c r="AA41" s="17">
        <f t="shared" si="47"/>
        <v>-44528.4</v>
      </c>
      <c r="AB41" s="38"/>
      <c r="AC41" s="17">
        <f t="shared" si="48"/>
        <v>-44528.4</v>
      </c>
      <c r="AD41" s="38">
        <v>-6485.7</v>
      </c>
      <c r="AE41" s="17">
        <f t="shared" si="49"/>
        <v>-51014.1</v>
      </c>
      <c r="AF41" s="38">
        <v>-4300.3000000000029</v>
      </c>
      <c r="AG41" s="17">
        <f t="shared" si="50"/>
        <v>-55314.400000000001</v>
      </c>
      <c r="AH41" s="21">
        <f>L41+P41+X41+AD41+AF41</f>
        <v>-55314.400000000001</v>
      </c>
      <c r="AI41" s="39"/>
      <c r="AJ41" s="34"/>
    </row>
    <row r="42" spans="1:39" s="14" customFormat="1" ht="19.5" customHeight="1" thickBot="1" x14ac:dyDescent="0.25">
      <c r="A42" s="88" t="s">
        <v>87</v>
      </c>
      <c r="B42" s="89"/>
      <c r="C42" s="40">
        <f>C7+C32</f>
        <v>108417246.80448067</v>
      </c>
      <c r="D42" s="40"/>
      <c r="E42" s="40">
        <f>E7+E32</f>
        <v>108417246.80448067</v>
      </c>
      <c r="F42" s="40">
        <f>F7+F32</f>
        <v>486955.49999999907</v>
      </c>
      <c r="G42" s="40">
        <f>G7+G32</f>
        <v>108904202.30448067</v>
      </c>
      <c r="H42" s="40">
        <f>H7+H32</f>
        <v>145974</v>
      </c>
      <c r="I42" s="40">
        <f>I7+I32</f>
        <v>109050176.30448067</v>
      </c>
      <c r="J42" s="40"/>
      <c r="K42" s="40">
        <f>K7+K32</f>
        <v>109050176.30448067</v>
      </c>
      <c r="L42" s="40">
        <f>L7+L32</f>
        <v>8912410.3999999966</v>
      </c>
      <c r="M42" s="40">
        <f>M7+M32</f>
        <v>117962586.70448066</v>
      </c>
      <c r="N42" s="40">
        <f>N7+N32</f>
        <v>462200</v>
      </c>
      <c r="O42" s="40">
        <f>O7+O32</f>
        <v>118424786.70448066</v>
      </c>
      <c r="P42" s="40">
        <f>P7+P32</f>
        <v>1821033.2999999984</v>
      </c>
      <c r="Q42" s="40">
        <f>Q7+Q32</f>
        <v>120245820.00448066</v>
      </c>
      <c r="R42" s="40">
        <f>R7+R32</f>
        <v>2117995.1000000029</v>
      </c>
      <c r="S42" s="40">
        <f>S7+S32</f>
        <v>122363815.10448065</v>
      </c>
      <c r="T42" s="40">
        <f>T7+T32</f>
        <v>2382784.9999999981</v>
      </c>
      <c r="U42" s="40">
        <f>U7+U32</f>
        <v>124746600.10448067</v>
      </c>
      <c r="V42" s="40">
        <f>V7+V32</f>
        <v>1078250</v>
      </c>
      <c r="W42" s="40">
        <f>W7+W32</f>
        <v>125824850.10448067</v>
      </c>
      <c r="X42" s="40">
        <f>X7+X32</f>
        <v>1700230.4000000004</v>
      </c>
      <c r="Y42" s="40">
        <f>Y7+Y32</f>
        <v>127525080.50448066</v>
      </c>
      <c r="Z42" s="40"/>
      <c r="AA42" s="40">
        <f>AA7+AA32</f>
        <v>127525080.50448066</v>
      </c>
      <c r="AB42" s="40">
        <f>AB7+AB32</f>
        <v>836050.50000000023</v>
      </c>
      <c r="AC42" s="40">
        <f>AC7+AC32</f>
        <v>128361131.00448066</v>
      </c>
      <c r="AD42" s="40">
        <f>AD7+AD32</f>
        <v>69714.3</v>
      </c>
      <c r="AE42" s="40">
        <f>AE7+AE32</f>
        <v>128430845.30448064</v>
      </c>
      <c r="AF42" s="40">
        <f>AF7+AF32</f>
        <v>-227692.00448066462</v>
      </c>
      <c r="AG42" s="40">
        <f>AG7+AG32</f>
        <v>128203153.30000001</v>
      </c>
      <c r="AH42" s="40">
        <f>AH7+AH32</f>
        <v>19785906.495519336</v>
      </c>
    </row>
    <row r="44" spans="1:39" x14ac:dyDescent="0.2">
      <c r="AG44" s="34"/>
      <c r="AI44" s="34"/>
      <c r="AM44" s="34"/>
    </row>
    <row r="45" spans="1:39" x14ac:dyDescent="0.2">
      <c r="C45" s="42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43"/>
      <c r="AH45" s="34"/>
    </row>
    <row r="46" spans="1:39" x14ac:dyDescent="0.2">
      <c r="AG46" s="34"/>
    </row>
    <row r="47" spans="1:39" x14ac:dyDescent="0.2">
      <c r="AG47" s="44"/>
      <c r="AH47" s="34"/>
    </row>
    <row r="48" spans="1:39" x14ac:dyDescent="0.2"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34"/>
    </row>
    <row r="49" spans="3:34" x14ac:dyDescent="0.2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4"/>
      <c r="AH49" s="34"/>
    </row>
    <row r="50" spans="3:34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H50" s="34"/>
    </row>
    <row r="51" spans="3:34" x14ac:dyDescent="0.2">
      <c r="C51" s="48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H51" s="34"/>
    </row>
    <row r="53" spans="3:34" ht="15.75" x14ac:dyDescent="0.25">
      <c r="AG53" s="39"/>
    </row>
  </sheetData>
  <mergeCells count="22">
    <mergeCell ref="A42:B42"/>
    <mergeCell ref="A1:AH1"/>
    <mergeCell ref="A3:A5"/>
    <mergeCell ref="B3:B5"/>
    <mergeCell ref="C3:C5"/>
    <mergeCell ref="AG3:AG5"/>
    <mergeCell ref="AH3:AH5"/>
    <mergeCell ref="D4:E4"/>
    <mergeCell ref="F4:G4"/>
    <mergeCell ref="H4:I4"/>
    <mergeCell ref="T4:U4"/>
    <mergeCell ref="J4:K4"/>
    <mergeCell ref="L4:M4"/>
    <mergeCell ref="Z4:AA4"/>
    <mergeCell ref="N4:O4"/>
    <mergeCell ref="D3:AF3"/>
    <mergeCell ref="P4:Q4"/>
    <mergeCell ref="X4:Y4"/>
    <mergeCell ref="R4:S4"/>
    <mergeCell ref="V4:W4"/>
    <mergeCell ref="AB4:AC4"/>
    <mergeCell ref="AD4:AE4"/>
  </mergeCells>
  <printOptions horizontalCentered="1"/>
  <pageMargins left="0.19685039370078741" right="0.19685039370078741" top="0.39370078740157483" bottom="0.39370078740157483" header="0" footer="0"/>
  <pageSetup paperSize="8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G93" sqref="AG90:AG93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32" width="17.6640625" style="50" customWidth="1"/>
    <col min="33" max="33" width="23.5" style="1" customWidth="1"/>
    <col min="34" max="34" width="15.5" style="1" customWidth="1"/>
    <col min="35" max="35" width="29" style="49" customWidth="1"/>
    <col min="36" max="36" width="23.6640625" style="1" customWidth="1"/>
    <col min="37" max="16384" width="9.33203125" style="1"/>
  </cols>
  <sheetData>
    <row r="1" spans="1:36" ht="23.25" customHeight="1" x14ac:dyDescent="0.2">
      <c r="A1" s="102" t="s">
        <v>88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</row>
    <row r="2" spans="1:36" ht="15.75" customHeight="1" thickBot="1" x14ac:dyDescent="0.25">
      <c r="B2" s="2"/>
      <c r="C2" s="2"/>
      <c r="AH2" s="3" t="s">
        <v>1</v>
      </c>
    </row>
    <row r="3" spans="1:36" ht="65.25" customHeight="1" thickBot="1" x14ac:dyDescent="0.25">
      <c r="A3" s="94" t="s">
        <v>89</v>
      </c>
      <c r="B3" s="91" t="s">
        <v>3</v>
      </c>
      <c r="C3" s="91" t="s">
        <v>90</v>
      </c>
      <c r="D3" s="83" t="s">
        <v>5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5"/>
      <c r="AG3" s="97" t="s">
        <v>6</v>
      </c>
      <c r="AH3" s="91" t="s">
        <v>7</v>
      </c>
    </row>
    <row r="4" spans="1:36" ht="26.25" customHeight="1" thickBot="1" x14ac:dyDescent="0.25">
      <c r="A4" s="95"/>
      <c r="B4" s="92"/>
      <c r="C4" s="92"/>
      <c r="D4" s="81" t="s">
        <v>8</v>
      </c>
      <c r="E4" s="82"/>
      <c r="F4" s="81" t="s">
        <v>9</v>
      </c>
      <c r="G4" s="82"/>
      <c r="H4" s="81" t="s">
        <v>10</v>
      </c>
      <c r="I4" s="82"/>
      <c r="J4" s="81" t="s">
        <v>11</v>
      </c>
      <c r="K4" s="82"/>
      <c r="L4" s="81" t="s">
        <v>12</v>
      </c>
      <c r="M4" s="82"/>
      <c r="N4" s="81" t="s">
        <v>13</v>
      </c>
      <c r="O4" s="82"/>
      <c r="P4" s="81" t="s">
        <v>14</v>
      </c>
      <c r="Q4" s="82"/>
      <c r="R4" s="81" t="s">
        <v>15</v>
      </c>
      <c r="S4" s="82"/>
      <c r="T4" s="104" t="s">
        <v>16</v>
      </c>
      <c r="U4" s="105"/>
      <c r="V4" s="81" t="s">
        <v>250</v>
      </c>
      <c r="W4" s="82"/>
      <c r="X4" s="81" t="s">
        <v>251</v>
      </c>
      <c r="Y4" s="82"/>
      <c r="Z4" s="81" t="s">
        <v>252</v>
      </c>
      <c r="AA4" s="82"/>
      <c r="AB4" s="81" t="s">
        <v>253</v>
      </c>
      <c r="AC4" s="82"/>
      <c r="AD4" s="86" t="s">
        <v>253</v>
      </c>
      <c r="AE4" s="87"/>
      <c r="AF4" s="4" t="s">
        <v>257</v>
      </c>
      <c r="AG4" s="98"/>
      <c r="AH4" s="92"/>
    </row>
    <row r="5" spans="1:36" ht="36.75" customHeight="1" thickBot="1" x14ac:dyDescent="0.25">
      <c r="A5" s="93"/>
      <c r="B5" s="93"/>
      <c r="C5" s="103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7" t="s">
        <v>18</v>
      </c>
      <c r="AF5" s="75" t="s">
        <v>17</v>
      </c>
      <c r="AG5" s="99"/>
      <c r="AH5" s="103"/>
    </row>
    <row r="6" spans="1:36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  <c r="AG6" s="9">
        <v>33</v>
      </c>
      <c r="AH6" s="9">
        <v>34</v>
      </c>
    </row>
    <row r="7" spans="1:36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AG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12">
        <f t="shared" si="0"/>
        <v>240489.10000000009</v>
      </c>
      <c r="Y7" s="12">
        <f t="shared" si="0"/>
        <v>5072267.2</v>
      </c>
      <c r="Z7" s="12">
        <f t="shared" si="0"/>
        <v>-225952.10000000009</v>
      </c>
      <c r="AA7" s="12">
        <f t="shared" si="0"/>
        <v>4846315.0999999996</v>
      </c>
      <c r="AB7" s="12">
        <f t="shared" si="0"/>
        <v>-11605.399999999907</v>
      </c>
      <c r="AC7" s="12">
        <f t="shared" si="0"/>
        <v>4834709.7</v>
      </c>
      <c r="AD7" s="12">
        <f t="shared" si="0"/>
        <v>-42436</v>
      </c>
      <c r="AE7" s="12">
        <f t="shared" si="0"/>
        <v>4792273.7</v>
      </c>
      <c r="AF7" s="12">
        <f t="shared" si="0"/>
        <v>-72966.200000000215</v>
      </c>
      <c r="AG7" s="12">
        <f t="shared" si="0"/>
        <v>4719307.5</v>
      </c>
      <c r="AH7" s="54">
        <f>SUM(AH8:AH16)</f>
        <v>-917799.99999999953</v>
      </c>
      <c r="AI7" s="76"/>
      <c r="AJ7" s="13"/>
    </row>
    <row r="8" spans="1:36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59"/>
      <c r="Y8" s="72">
        <f>W8+X8</f>
        <v>4920.6000000000004</v>
      </c>
      <c r="Z8" s="59"/>
      <c r="AA8" s="58">
        <f>Y8+Z8</f>
        <v>4920.6000000000004</v>
      </c>
      <c r="AB8" s="59"/>
      <c r="AC8" s="58">
        <f>AA8+AB8</f>
        <v>4920.6000000000004</v>
      </c>
      <c r="AD8" s="59"/>
      <c r="AE8" s="58">
        <f>AC8+AD8</f>
        <v>4920.6000000000004</v>
      </c>
      <c r="AF8" s="59"/>
      <c r="AG8" s="58">
        <f>AE8+AF8</f>
        <v>4920.6000000000004</v>
      </c>
      <c r="AH8" s="21"/>
      <c r="AI8" s="55"/>
      <c r="AJ8" s="13"/>
    </row>
    <row r="9" spans="1:36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59">
        <v>2699.2999999999884</v>
      </c>
      <c r="Y9" s="72">
        <f t="shared" ref="Y9:Y72" si="11">W9+X9</f>
        <v>215301.7</v>
      </c>
      <c r="Z9" s="59"/>
      <c r="AA9" s="58">
        <f t="shared" ref="AA9:AA72" si="12">Y9+Z9</f>
        <v>215301.7</v>
      </c>
      <c r="AB9" s="59"/>
      <c r="AC9" s="58">
        <f t="shared" ref="AC9:AC72" si="13">AA9+AB9</f>
        <v>215301.7</v>
      </c>
      <c r="AD9" s="59"/>
      <c r="AE9" s="58">
        <f t="shared" ref="AE9:AE72" si="14">AC9+AD9</f>
        <v>215301.7</v>
      </c>
      <c r="AF9" s="59">
        <v>-2331.5</v>
      </c>
      <c r="AG9" s="58">
        <f t="shared" ref="AG9:AG72" si="15">AE9+AF9</f>
        <v>212970.2</v>
      </c>
      <c r="AH9" s="21">
        <f>D9+F9+H9+J9+L9+N9+P9+X9+AF9</f>
        <v>365.99999999998818</v>
      </c>
      <c r="AI9" s="77"/>
      <c r="AJ9" s="13"/>
    </row>
    <row r="10" spans="1:36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59"/>
      <c r="Y10" s="72">
        <f t="shared" si="11"/>
        <v>256830.3</v>
      </c>
      <c r="Z10" s="59"/>
      <c r="AA10" s="58">
        <f t="shared" si="12"/>
        <v>256830.3</v>
      </c>
      <c r="AB10" s="59"/>
      <c r="AC10" s="58">
        <f t="shared" si="13"/>
        <v>256830.3</v>
      </c>
      <c r="AD10" s="59"/>
      <c r="AE10" s="58">
        <f t="shared" si="14"/>
        <v>256830.3</v>
      </c>
      <c r="AF10" s="59">
        <v>13885.799999999988</v>
      </c>
      <c r="AG10" s="58">
        <f t="shared" si="15"/>
        <v>270716.09999999998</v>
      </c>
      <c r="AH10" s="21">
        <f>D10+F10+H10+J10+L10+N10+P10+AF10</f>
        <v>13876.299999999988</v>
      </c>
      <c r="AI10" s="55"/>
      <c r="AJ10" s="13"/>
    </row>
    <row r="11" spans="1:36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59">
        <v>15136.700000000012</v>
      </c>
      <c r="Y11" s="72">
        <f t="shared" si="11"/>
        <v>390797</v>
      </c>
      <c r="Z11" s="59"/>
      <c r="AA11" s="58">
        <f t="shared" si="12"/>
        <v>390797</v>
      </c>
      <c r="AB11" s="59"/>
      <c r="AC11" s="58">
        <f t="shared" si="13"/>
        <v>390797</v>
      </c>
      <c r="AD11" s="59"/>
      <c r="AE11" s="58">
        <f t="shared" si="14"/>
        <v>390797</v>
      </c>
      <c r="AF11" s="59">
        <v>50.9</v>
      </c>
      <c r="AG11" s="58">
        <f t="shared" si="15"/>
        <v>390847.9</v>
      </c>
      <c r="AH11" s="21">
        <f>D11+F11+H11+J11+L11+N11+P11+R11+X11+AF11</f>
        <v>43117.4</v>
      </c>
      <c r="AI11" s="77"/>
      <c r="AJ11" s="13"/>
    </row>
    <row r="12" spans="1:36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59"/>
      <c r="Y12" s="72">
        <f t="shared" si="11"/>
        <v>206957.9</v>
      </c>
      <c r="Z12" s="59"/>
      <c r="AA12" s="58">
        <f t="shared" si="12"/>
        <v>206957.9</v>
      </c>
      <c r="AB12" s="59"/>
      <c r="AC12" s="58">
        <f t="shared" si="13"/>
        <v>206957.9</v>
      </c>
      <c r="AD12" s="59"/>
      <c r="AE12" s="58">
        <f t="shared" si="14"/>
        <v>206957.9</v>
      </c>
      <c r="AF12" s="59">
        <v>-936.79999999998836</v>
      </c>
      <c r="AG12" s="58">
        <f t="shared" si="15"/>
        <v>206021.1</v>
      </c>
      <c r="AH12" s="21">
        <f>D12+F12+H12+J12+L12+N12+P12+AF12</f>
        <v>-941.79999999998836</v>
      </c>
      <c r="AI12" s="55"/>
      <c r="AJ12" s="13"/>
    </row>
    <row r="13" spans="1:36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59"/>
      <c r="Y13" s="72">
        <f t="shared" si="11"/>
        <v>323605.8</v>
      </c>
      <c r="Z13" s="59"/>
      <c r="AA13" s="58">
        <f t="shared" si="12"/>
        <v>323605.8</v>
      </c>
      <c r="AB13" s="59"/>
      <c r="AC13" s="58">
        <f t="shared" si="13"/>
        <v>323605.8</v>
      </c>
      <c r="AD13" s="59"/>
      <c r="AE13" s="58">
        <f t="shared" si="14"/>
        <v>323605.8</v>
      </c>
      <c r="AF13" s="59">
        <v>-38880.599999999977</v>
      </c>
      <c r="AG13" s="58">
        <f t="shared" si="15"/>
        <v>284725.2</v>
      </c>
      <c r="AH13" s="21">
        <f>D13+F13+H13+J13+L13+N13+P13+R13+T13+V13+AF13</f>
        <v>192106.1</v>
      </c>
      <c r="AI13" s="55"/>
      <c r="AJ13" s="13"/>
    </row>
    <row r="14" spans="1:36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59">
        <v>763645.89999999991</v>
      </c>
      <c r="Y14" s="72">
        <f t="shared" si="11"/>
        <v>1062185.8999999999</v>
      </c>
      <c r="Z14" s="59"/>
      <c r="AA14" s="58">
        <f t="shared" si="12"/>
        <v>1062185.8999999999</v>
      </c>
      <c r="AB14" s="59"/>
      <c r="AC14" s="58">
        <f t="shared" si="13"/>
        <v>1062185.8999999999</v>
      </c>
      <c r="AD14" s="59">
        <v>-80</v>
      </c>
      <c r="AE14" s="58">
        <f t="shared" si="14"/>
        <v>1062105.8999999999</v>
      </c>
      <c r="AF14" s="59">
        <v>200000</v>
      </c>
      <c r="AG14" s="58">
        <f t="shared" si="15"/>
        <v>1262105.8999999999</v>
      </c>
      <c r="AH14" s="21">
        <f>D14+F14+H14+J14+L14+N14+P14+X14+AD14+AF14</f>
        <v>962105.89999999991</v>
      </c>
      <c r="AI14" s="77"/>
      <c r="AJ14" s="13"/>
    </row>
    <row r="15" spans="1:36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59"/>
      <c r="Y15" s="72">
        <f t="shared" si="11"/>
        <v>197.3</v>
      </c>
      <c r="Z15" s="59"/>
      <c r="AA15" s="58">
        <f t="shared" si="12"/>
        <v>197.3</v>
      </c>
      <c r="AB15" s="59"/>
      <c r="AC15" s="58">
        <f t="shared" si="13"/>
        <v>197.3</v>
      </c>
      <c r="AD15" s="59"/>
      <c r="AE15" s="58">
        <f t="shared" si="14"/>
        <v>197.3</v>
      </c>
      <c r="AF15" s="59"/>
      <c r="AG15" s="58">
        <f t="shared" si="15"/>
        <v>197.3</v>
      </c>
      <c r="AH15" s="21"/>
      <c r="AI15" s="55"/>
      <c r="AJ15" s="13"/>
    </row>
    <row r="16" spans="1:36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59">
        <v>-540992.79999999981</v>
      </c>
      <c r="Y16" s="72">
        <f t="shared" si="11"/>
        <v>2611470.7000000002</v>
      </c>
      <c r="Z16" s="59">
        <v>-225952.10000000009</v>
      </c>
      <c r="AA16" s="58">
        <f t="shared" si="12"/>
        <v>2385518.6</v>
      </c>
      <c r="AB16" s="59">
        <v>-11605.399999999907</v>
      </c>
      <c r="AC16" s="58">
        <f t="shared" si="13"/>
        <v>2373913.2000000002</v>
      </c>
      <c r="AD16" s="59">
        <v>-42356</v>
      </c>
      <c r="AE16" s="58">
        <f t="shared" si="14"/>
        <v>2331557.2000000002</v>
      </c>
      <c r="AF16" s="59">
        <v>-244754.00000000023</v>
      </c>
      <c r="AG16" s="58">
        <f t="shared" si="15"/>
        <v>2086803.2</v>
      </c>
      <c r="AH16" s="21">
        <f>D16+F16+H16+J16+L16+N16+P16+R16+T16+V16+X16+Z16+AB16+AD16+AF16</f>
        <v>-2128429.8999999994</v>
      </c>
      <c r="AI16" s="77"/>
      <c r="AJ16" s="13"/>
    </row>
    <row r="17" spans="1:36" s="14" customFormat="1" ht="17.25" customHeight="1" x14ac:dyDescent="0.2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AG17" si="16">SUM(E18:E19)</f>
        <v>47529.799999999996</v>
      </c>
      <c r="F17" s="31"/>
      <c r="G17" s="31">
        <f t="shared" si="16"/>
        <v>47529.799999999996</v>
      </c>
      <c r="H17" s="31"/>
      <c r="I17" s="31">
        <f t="shared" si="16"/>
        <v>47529.799999999996</v>
      </c>
      <c r="J17" s="31"/>
      <c r="K17" s="31">
        <f t="shared" si="16"/>
        <v>47529.799999999996</v>
      </c>
      <c r="L17" s="31"/>
      <c r="M17" s="31">
        <f t="shared" si="16"/>
        <v>47529.799999999996</v>
      </c>
      <c r="N17" s="31"/>
      <c r="O17" s="31">
        <f t="shared" si="16"/>
        <v>47529.799999999996</v>
      </c>
      <c r="P17" s="31"/>
      <c r="Q17" s="31">
        <f t="shared" si="16"/>
        <v>47529.799999999996</v>
      </c>
      <c r="R17" s="31"/>
      <c r="S17" s="31">
        <f t="shared" si="16"/>
        <v>47529.799999999996</v>
      </c>
      <c r="T17" s="31"/>
      <c r="U17" s="31">
        <f t="shared" si="16"/>
        <v>47529.799999999996</v>
      </c>
      <c r="V17" s="31"/>
      <c r="W17" s="31">
        <f t="shared" si="16"/>
        <v>47529.799999999996</v>
      </c>
      <c r="X17" s="31">
        <f t="shared" si="16"/>
        <v>5502.8</v>
      </c>
      <c r="Y17" s="31">
        <f t="shared" si="16"/>
        <v>53032.6</v>
      </c>
      <c r="Z17" s="31"/>
      <c r="AA17" s="31">
        <f t="shared" si="16"/>
        <v>53032.6</v>
      </c>
      <c r="AB17" s="31"/>
      <c r="AC17" s="31">
        <f t="shared" si="16"/>
        <v>53032.6</v>
      </c>
      <c r="AD17" s="31"/>
      <c r="AE17" s="31">
        <f t="shared" si="16"/>
        <v>53032.6</v>
      </c>
      <c r="AF17" s="31">
        <f t="shared" si="16"/>
        <v>-206.6</v>
      </c>
      <c r="AG17" s="31">
        <f t="shared" si="16"/>
        <v>52826</v>
      </c>
      <c r="AH17" s="62">
        <f>AH18+AH19</f>
        <v>5296.2</v>
      </c>
      <c r="AI17" s="78"/>
      <c r="AJ17" s="13"/>
    </row>
    <row r="18" spans="1:36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59">
        <v>5502.8</v>
      </c>
      <c r="Y18" s="72">
        <f t="shared" si="11"/>
        <v>50595.9</v>
      </c>
      <c r="Z18" s="59"/>
      <c r="AA18" s="58">
        <f t="shared" si="12"/>
        <v>50595.9</v>
      </c>
      <c r="AB18" s="59"/>
      <c r="AC18" s="58">
        <f t="shared" si="13"/>
        <v>50595.9</v>
      </c>
      <c r="AD18" s="59"/>
      <c r="AE18" s="58">
        <f t="shared" si="14"/>
        <v>50595.9</v>
      </c>
      <c r="AF18" s="59"/>
      <c r="AG18" s="58">
        <f t="shared" si="15"/>
        <v>50595.9</v>
      </c>
      <c r="AH18" s="21">
        <f>X18</f>
        <v>5502.8</v>
      </c>
      <c r="AI18" s="55"/>
      <c r="AJ18" s="13"/>
    </row>
    <row r="19" spans="1:36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59"/>
      <c r="Y19" s="72">
        <f t="shared" si="11"/>
        <v>2436.6999999999998</v>
      </c>
      <c r="Z19" s="59"/>
      <c r="AA19" s="58">
        <f t="shared" si="12"/>
        <v>2436.6999999999998</v>
      </c>
      <c r="AB19" s="59"/>
      <c r="AC19" s="58">
        <f t="shared" si="13"/>
        <v>2436.6999999999998</v>
      </c>
      <c r="AD19" s="59"/>
      <c r="AE19" s="58">
        <f t="shared" si="14"/>
        <v>2436.6999999999998</v>
      </c>
      <c r="AF19" s="59">
        <v>-206.6</v>
      </c>
      <c r="AG19" s="58">
        <f t="shared" si="15"/>
        <v>2230.1</v>
      </c>
      <c r="AH19" s="21">
        <f>AF19</f>
        <v>-206.6</v>
      </c>
      <c r="AI19" s="55"/>
      <c r="AJ19" s="13"/>
    </row>
    <row r="20" spans="1:36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AH20" si="17">SUM(E21:E24)</f>
        <v>513721.5</v>
      </c>
      <c r="F20" s="31">
        <f t="shared" si="17"/>
        <v>-10.199999999999999</v>
      </c>
      <c r="G20" s="31">
        <f t="shared" si="17"/>
        <v>513711.29999999993</v>
      </c>
      <c r="H20" s="31">
        <f t="shared" si="17"/>
        <v>10000</v>
      </c>
      <c r="I20" s="31">
        <f t="shared" si="17"/>
        <v>523711.29999999993</v>
      </c>
      <c r="J20" s="31"/>
      <c r="K20" s="31">
        <f t="shared" si="17"/>
        <v>523711.29999999993</v>
      </c>
      <c r="L20" s="31">
        <f t="shared" si="17"/>
        <v>-65.000000000011639</v>
      </c>
      <c r="M20" s="31">
        <f t="shared" si="17"/>
        <v>523646.3</v>
      </c>
      <c r="N20" s="31"/>
      <c r="O20" s="31">
        <f t="shared" si="17"/>
        <v>523646.3</v>
      </c>
      <c r="P20" s="31">
        <f t="shared" si="17"/>
        <v>42748.100000000006</v>
      </c>
      <c r="Q20" s="31">
        <f t="shared" si="17"/>
        <v>566394.4</v>
      </c>
      <c r="R20" s="31"/>
      <c r="S20" s="31">
        <f t="shared" si="17"/>
        <v>566394.4</v>
      </c>
      <c r="T20" s="31">
        <f t="shared" si="17"/>
        <v>7648.6000000000349</v>
      </c>
      <c r="U20" s="31">
        <f t="shared" si="17"/>
        <v>574043</v>
      </c>
      <c r="V20" s="31"/>
      <c r="W20" s="31">
        <f t="shared" si="17"/>
        <v>574043</v>
      </c>
      <c r="X20" s="31">
        <f t="shared" si="17"/>
        <v>27059.5</v>
      </c>
      <c r="Y20" s="31">
        <f t="shared" si="17"/>
        <v>601102.5</v>
      </c>
      <c r="Z20" s="31"/>
      <c r="AA20" s="31">
        <f t="shared" si="17"/>
        <v>601102.5</v>
      </c>
      <c r="AB20" s="31"/>
      <c r="AC20" s="31">
        <f t="shared" si="17"/>
        <v>601102.5</v>
      </c>
      <c r="AD20" s="31"/>
      <c r="AE20" s="31">
        <f t="shared" si="17"/>
        <v>601102.5</v>
      </c>
      <c r="AF20" s="31">
        <f t="shared" si="17"/>
        <v>59239.599999999977</v>
      </c>
      <c r="AG20" s="31">
        <f t="shared" si="17"/>
        <v>660342.1</v>
      </c>
      <c r="AH20" s="62">
        <f t="shared" si="17"/>
        <v>146620.6</v>
      </c>
      <c r="AI20" s="76"/>
      <c r="AJ20" s="13"/>
    </row>
    <row r="21" spans="1:36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59"/>
      <c r="Y21" s="72">
        <f t="shared" si="11"/>
        <v>219605.7</v>
      </c>
      <c r="Z21" s="59"/>
      <c r="AA21" s="58">
        <f t="shared" si="12"/>
        <v>219605.7</v>
      </c>
      <c r="AB21" s="59"/>
      <c r="AC21" s="58">
        <f t="shared" si="13"/>
        <v>219605.7</v>
      </c>
      <c r="AD21" s="59"/>
      <c r="AE21" s="58">
        <f t="shared" si="14"/>
        <v>219605.7</v>
      </c>
      <c r="AF21" s="59">
        <v>59239.599999999977</v>
      </c>
      <c r="AG21" s="58">
        <f t="shared" si="15"/>
        <v>278845.3</v>
      </c>
      <c r="AH21" s="21">
        <f>D21+F21+H21+J21+L21+N21+P21+T21+AF21</f>
        <v>66879.500000000015</v>
      </c>
      <c r="AI21" s="55"/>
      <c r="AJ21" s="13"/>
    </row>
    <row r="22" spans="1:36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59">
        <v>19825.600000000006</v>
      </c>
      <c r="Y22" s="72">
        <f t="shared" si="11"/>
        <v>244891.1</v>
      </c>
      <c r="Z22" s="59"/>
      <c r="AA22" s="58">
        <f t="shared" si="12"/>
        <v>244891.1</v>
      </c>
      <c r="AB22" s="59"/>
      <c r="AC22" s="58">
        <f t="shared" si="13"/>
        <v>244891.1</v>
      </c>
      <c r="AD22" s="59"/>
      <c r="AE22" s="58">
        <f t="shared" si="14"/>
        <v>244891.1</v>
      </c>
      <c r="AF22" s="59"/>
      <c r="AG22" s="58">
        <f t="shared" si="15"/>
        <v>244891.1</v>
      </c>
      <c r="AH22" s="21">
        <f>D22+F22+H22+J22+L22+N22+P22+X22</f>
        <v>68026</v>
      </c>
      <c r="AI22" s="77"/>
      <c r="AJ22" s="13"/>
    </row>
    <row r="23" spans="1:36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59">
        <v>7233.8999999999942</v>
      </c>
      <c r="Y23" s="72">
        <f t="shared" si="11"/>
        <v>123105.7</v>
      </c>
      <c r="Z23" s="59"/>
      <c r="AA23" s="58">
        <f t="shared" si="12"/>
        <v>123105.7</v>
      </c>
      <c r="AB23" s="59"/>
      <c r="AC23" s="58">
        <f t="shared" si="13"/>
        <v>123105.7</v>
      </c>
      <c r="AD23" s="59"/>
      <c r="AE23" s="58">
        <f t="shared" si="14"/>
        <v>123105.7</v>
      </c>
      <c r="AF23" s="59"/>
      <c r="AG23" s="58">
        <f t="shared" si="15"/>
        <v>123105.7</v>
      </c>
      <c r="AH23" s="21">
        <f>D23+F23+H23+J23+L23+N23+P23+X23</f>
        <v>11715.099999999995</v>
      </c>
      <c r="AI23" s="77"/>
      <c r="AJ23" s="13"/>
    </row>
    <row r="24" spans="1:36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59"/>
      <c r="Y24" s="72">
        <f t="shared" si="11"/>
        <v>13500</v>
      </c>
      <c r="Z24" s="59"/>
      <c r="AA24" s="58">
        <f t="shared" si="12"/>
        <v>13500</v>
      </c>
      <c r="AB24" s="59"/>
      <c r="AC24" s="58">
        <f t="shared" si="13"/>
        <v>13500</v>
      </c>
      <c r="AD24" s="59"/>
      <c r="AE24" s="58">
        <f t="shared" si="14"/>
        <v>13500</v>
      </c>
      <c r="AF24" s="59"/>
      <c r="AG24" s="58">
        <f t="shared" si="15"/>
        <v>13500</v>
      </c>
      <c r="AH24" s="21"/>
      <c r="AI24" s="55"/>
      <c r="AJ24" s="13"/>
    </row>
    <row r="25" spans="1:36" s="14" customFormat="1" ht="19.5" customHeight="1" x14ac:dyDescent="0.2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AH25" si="18">SUM(E26:E35)</f>
        <v>16516749.6</v>
      </c>
      <c r="F25" s="31">
        <f t="shared" si="18"/>
        <v>210831.60000000132</v>
      </c>
      <c r="G25" s="31">
        <f t="shared" si="18"/>
        <v>16727581.200000001</v>
      </c>
      <c r="H25" s="31">
        <f t="shared" si="18"/>
        <v>306236.80000000005</v>
      </c>
      <c r="I25" s="31">
        <f t="shared" si="18"/>
        <v>17033818</v>
      </c>
      <c r="J25" s="31"/>
      <c r="K25" s="31">
        <f t="shared" si="18"/>
        <v>17033818</v>
      </c>
      <c r="L25" s="31">
        <f t="shared" si="18"/>
        <v>-31398.900000000896</v>
      </c>
      <c r="M25" s="31">
        <f t="shared" si="18"/>
        <v>17002419.100000001</v>
      </c>
      <c r="N25" s="31"/>
      <c r="O25" s="31">
        <f t="shared" si="18"/>
        <v>17002419.100000001</v>
      </c>
      <c r="P25" s="31">
        <f t="shared" si="18"/>
        <v>99622.099999999977</v>
      </c>
      <c r="Q25" s="31">
        <f t="shared" si="18"/>
        <v>17102041.199999999</v>
      </c>
      <c r="R25" s="31">
        <f t="shared" si="18"/>
        <v>332051.30000000005</v>
      </c>
      <c r="S25" s="31">
        <f t="shared" si="18"/>
        <v>17434092.5</v>
      </c>
      <c r="T25" s="31">
        <f t="shared" si="18"/>
        <v>173490.09999999963</v>
      </c>
      <c r="U25" s="31">
        <f t="shared" si="18"/>
        <v>17607582.600000001</v>
      </c>
      <c r="V25" s="31">
        <f t="shared" si="18"/>
        <v>30000</v>
      </c>
      <c r="W25" s="31">
        <f t="shared" si="18"/>
        <v>17637582.600000001</v>
      </c>
      <c r="X25" s="31">
        <f t="shared" si="18"/>
        <v>1214979.6000000001</v>
      </c>
      <c r="Y25" s="31">
        <f t="shared" si="18"/>
        <v>18852562.199999999</v>
      </c>
      <c r="Z25" s="31"/>
      <c r="AA25" s="31">
        <f t="shared" si="18"/>
        <v>18852562.199999999</v>
      </c>
      <c r="AB25" s="31">
        <f t="shared" si="18"/>
        <v>20784.899999999907</v>
      </c>
      <c r="AC25" s="31">
        <f t="shared" si="18"/>
        <v>18873347.099999998</v>
      </c>
      <c r="AD25" s="31">
        <f t="shared" si="18"/>
        <v>13400</v>
      </c>
      <c r="AE25" s="31">
        <f t="shared" si="18"/>
        <v>18886747.099999998</v>
      </c>
      <c r="AF25" s="31">
        <f t="shared" si="18"/>
        <v>-290751.29999999946</v>
      </c>
      <c r="AG25" s="31">
        <f t="shared" si="18"/>
        <v>18595995.799999997</v>
      </c>
      <c r="AH25" s="62">
        <f t="shared" si="18"/>
        <v>2079246.2000000007</v>
      </c>
      <c r="AI25" s="79"/>
      <c r="AJ25" s="13"/>
    </row>
    <row r="26" spans="1:36" ht="18" customHeight="1" x14ac:dyDescent="0.2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59">
        <v>73700.5</v>
      </c>
      <c r="Y26" s="72">
        <f t="shared" si="11"/>
        <v>418306.3</v>
      </c>
      <c r="Z26" s="59"/>
      <c r="AA26" s="58">
        <f t="shared" si="12"/>
        <v>418306.3</v>
      </c>
      <c r="AB26" s="59"/>
      <c r="AC26" s="58">
        <f t="shared" si="13"/>
        <v>418306.3</v>
      </c>
      <c r="AD26" s="59"/>
      <c r="AE26" s="58">
        <f t="shared" si="14"/>
        <v>418306.3</v>
      </c>
      <c r="AF26" s="59">
        <v>-16551.799999999988</v>
      </c>
      <c r="AG26" s="58">
        <f t="shared" si="15"/>
        <v>401754.5</v>
      </c>
      <c r="AH26" s="21">
        <f>D26+F26+H26+J26+L26+N26+P26+T26+X26+AF26</f>
        <v>-157917.40000000002</v>
      </c>
      <c r="AI26" s="80"/>
      <c r="AJ26" s="13"/>
    </row>
    <row r="27" spans="1:36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59"/>
      <c r="Y27" s="72">
        <f t="shared" si="11"/>
        <v>81500</v>
      </c>
      <c r="Z27" s="59"/>
      <c r="AA27" s="58">
        <f t="shared" si="12"/>
        <v>81500</v>
      </c>
      <c r="AB27" s="59"/>
      <c r="AC27" s="58">
        <f t="shared" si="13"/>
        <v>81500</v>
      </c>
      <c r="AD27" s="59"/>
      <c r="AE27" s="58">
        <f t="shared" si="14"/>
        <v>81500</v>
      </c>
      <c r="AF27" s="59">
        <v>-1260.8000000000029</v>
      </c>
      <c r="AG27" s="58">
        <f t="shared" si="15"/>
        <v>80239.199999999997</v>
      </c>
      <c r="AH27" s="21">
        <f>D27+F27+H27+J27+L27+N27+P27+AF27</f>
        <v>78739.199999999997</v>
      </c>
      <c r="AI27" s="55"/>
      <c r="AJ27" s="13"/>
    </row>
    <row r="28" spans="1:36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59">
        <v>-769.1999999997206</v>
      </c>
      <c r="Y28" s="72">
        <f t="shared" si="11"/>
        <v>2434382.6</v>
      </c>
      <c r="Z28" s="59"/>
      <c r="AA28" s="58">
        <f t="shared" si="12"/>
        <v>2434382.6</v>
      </c>
      <c r="AB28" s="59"/>
      <c r="AC28" s="58">
        <f t="shared" si="13"/>
        <v>2434382.6</v>
      </c>
      <c r="AD28" s="59"/>
      <c r="AE28" s="58">
        <f t="shared" si="14"/>
        <v>2434382.6</v>
      </c>
      <c r="AF28" s="59">
        <v>-41591.399999999907</v>
      </c>
      <c r="AG28" s="58">
        <f t="shared" si="15"/>
        <v>2392791.2000000002</v>
      </c>
      <c r="AH28" s="21">
        <f>D28+F28+H28+J28+L28+N28+P28+T28+X28+AF28</f>
        <v>-74278.299999999814</v>
      </c>
      <c r="AI28" s="77"/>
      <c r="AJ28" s="13"/>
    </row>
    <row r="29" spans="1:36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59">
        <v>181846.50000000006</v>
      </c>
      <c r="Y29" s="72">
        <f t="shared" si="11"/>
        <v>690595.3</v>
      </c>
      <c r="Z29" s="59"/>
      <c r="AA29" s="58">
        <f t="shared" si="12"/>
        <v>690595.3</v>
      </c>
      <c r="AB29" s="59"/>
      <c r="AC29" s="58">
        <f t="shared" si="13"/>
        <v>690595.3</v>
      </c>
      <c r="AD29" s="59"/>
      <c r="AE29" s="58">
        <f t="shared" si="14"/>
        <v>690595.3</v>
      </c>
      <c r="AF29" s="59">
        <v>-10</v>
      </c>
      <c r="AG29" s="58">
        <f t="shared" si="15"/>
        <v>690585.3</v>
      </c>
      <c r="AH29" s="21">
        <f>D29+F29+H29+J29+L29+N29+P29+R29+X29+AF29</f>
        <v>449197.10000000003</v>
      </c>
      <c r="AI29" s="77"/>
      <c r="AJ29" s="13"/>
    </row>
    <row r="30" spans="1:36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59"/>
      <c r="Y30" s="72">
        <f t="shared" si="11"/>
        <v>317827.7</v>
      </c>
      <c r="Z30" s="59"/>
      <c r="AA30" s="58">
        <f t="shared" si="12"/>
        <v>317827.7</v>
      </c>
      <c r="AB30" s="59"/>
      <c r="AC30" s="58">
        <f t="shared" si="13"/>
        <v>317827.7</v>
      </c>
      <c r="AD30" s="59"/>
      <c r="AE30" s="58">
        <f t="shared" si="14"/>
        <v>317827.7</v>
      </c>
      <c r="AF30" s="59">
        <v>-24.3</v>
      </c>
      <c r="AG30" s="58">
        <f t="shared" si="15"/>
        <v>317803.40000000002</v>
      </c>
      <c r="AH30" s="21">
        <f>D30+F30+H30+J30+L30+N30+P30+AF30</f>
        <v>2266.9000000000115</v>
      </c>
      <c r="AI30" s="55"/>
      <c r="AJ30" s="13"/>
    </row>
    <row r="31" spans="1:36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59">
        <v>115678.20000000001</v>
      </c>
      <c r="Y31" s="72">
        <f t="shared" si="11"/>
        <v>454700.3</v>
      </c>
      <c r="Z31" s="59"/>
      <c r="AA31" s="58">
        <f t="shared" si="12"/>
        <v>454700.3</v>
      </c>
      <c r="AB31" s="59"/>
      <c r="AC31" s="58">
        <f t="shared" si="13"/>
        <v>454700.3</v>
      </c>
      <c r="AD31" s="59"/>
      <c r="AE31" s="58">
        <f t="shared" si="14"/>
        <v>454700.3</v>
      </c>
      <c r="AF31" s="59">
        <v>251738.39999999997</v>
      </c>
      <c r="AG31" s="58">
        <f t="shared" si="15"/>
        <v>706438.7</v>
      </c>
      <c r="AH31" s="21">
        <f>D31+F31+H31+J31+L31+N31+P31+T31+X31+AF31</f>
        <v>378067.29999999993</v>
      </c>
      <c r="AI31" s="77"/>
      <c r="AJ31" s="13"/>
    </row>
    <row r="32" spans="1:36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59">
        <v>846187.09999999963</v>
      </c>
      <c r="Y32" s="72">
        <f t="shared" si="11"/>
        <v>13732100.699999999</v>
      </c>
      <c r="Z32" s="59"/>
      <c r="AA32" s="58">
        <f t="shared" si="12"/>
        <v>13732100.699999999</v>
      </c>
      <c r="AB32" s="59"/>
      <c r="AC32" s="58">
        <f t="shared" si="13"/>
        <v>13732100.699999999</v>
      </c>
      <c r="AD32" s="59"/>
      <c r="AE32" s="58">
        <f t="shared" si="14"/>
        <v>13732100.699999999</v>
      </c>
      <c r="AF32" s="59">
        <v>-496670.09999999963</v>
      </c>
      <c r="AG32" s="58">
        <f t="shared" si="15"/>
        <v>13235430.6</v>
      </c>
      <c r="AH32" s="21">
        <f>D32+F32+H32+J32+L32+N32+P32+R32+T32+X32+AF32</f>
        <v>1102967.4000000004</v>
      </c>
      <c r="AI32" s="77"/>
      <c r="AJ32" s="13"/>
    </row>
    <row r="33" spans="1:36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59"/>
      <c r="Y33" s="72">
        <f t="shared" si="11"/>
        <v>44618</v>
      </c>
      <c r="Z33" s="59"/>
      <c r="AA33" s="58">
        <f t="shared" si="12"/>
        <v>44618</v>
      </c>
      <c r="AB33" s="59"/>
      <c r="AC33" s="58">
        <f t="shared" si="13"/>
        <v>44618</v>
      </c>
      <c r="AD33" s="59"/>
      <c r="AE33" s="58">
        <f t="shared" si="14"/>
        <v>44618</v>
      </c>
      <c r="AF33" s="59">
        <v>14674.5</v>
      </c>
      <c r="AG33" s="58">
        <f t="shared" si="15"/>
        <v>59292.5</v>
      </c>
      <c r="AH33" s="21">
        <f>AF33</f>
        <v>14674.5</v>
      </c>
      <c r="AI33" s="55"/>
      <c r="AJ33" s="13"/>
    </row>
    <row r="34" spans="1:36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59">
        <v>-975</v>
      </c>
      <c r="Y34" s="72">
        <f t="shared" si="11"/>
        <v>5025</v>
      </c>
      <c r="Z34" s="59"/>
      <c r="AA34" s="58">
        <f t="shared" si="12"/>
        <v>5025</v>
      </c>
      <c r="AB34" s="59"/>
      <c r="AC34" s="58">
        <f t="shared" si="13"/>
        <v>5025</v>
      </c>
      <c r="AD34" s="59"/>
      <c r="AE34" s="58">
        <f t="shared" si="14"/>
        <v>5025</v>
      </c>
      <c r="AF34" s="59"/>
      <c r="AG34" s="58">
        <f t="shared" si="15"/>
        <v>5025</v>
      </c>
      <c r="AH34" s="21">
        <f>X34</f>
        <v>-975</v>
      </c>
      <c r="AI34" s="55"/>
      <c r="AJ34" s="13"/>
    </row>
    <row r="35" spans="1:36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59">
        <v>-688.5</v>
      </c>
      <c r="Y35" s="72">
        <f t="shared" si="11"/>
        <v>673506.3</v>
      </c>
      <c r="Z35" s="59"/>
      <c r="AA35" s="58">
        <f t="shared" si="12"/>
        <v>673506.3</v>
      </c>
      <c r="AB35" s="59">
        <v>20784.899999999907</v>
      </c>
      <c r="AC35" s="58">
        <f t="shared" si="13"/>
        <v>694291.2</v>
      </c>
      <c r="AD35" s="59">
        <v>13400</v>
      </c>
      <c r="AE35" s="58">
        <f t="shared" si="14"/>
        <v>707691.2</v>
      </c>
      <c r="AF35" s="59">
        <v>-1055.7999999999302</v>
      </c>
      <c r="AG35" s="58">
        <f t="shared" si="15"/>
        <v>706635.4</v>
      </c>
      <c r="AH35" s="21">
        <f>D35+F35+H35+J35+L35+N35+P35+R35+V35+X35+AB35+AD35+AF35</f>
        <v>286504.5</v>
      </c>
      <c r="AI35" s="77"/>
      <c r="AJ35" s="13"/>
    </row>
    <row r="36" spans="1:36" s="14" customFormat="1" ht="20.25" customHeight="1" x14ac:dyDescent="0.25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AH36" si="19">SUM(E37:E40)</f>
        <v>2535480.5</v>
      </c>
      <c r="F36" s="31">
        <f t="shared" si="19"/>
        <v>91155.499999999884</v>
      </c>
      <c r="G36" s="31">
        <f t="shared" si="19"/>
        <v>2626635.9999999995</v>
      </c>
      <c r="H36" s="31">
        <f t="shared" si="19"/>
        <v>342212.70000000007</v>
      </c>
      <c r="I36" s="31">
        <f t="shared" si="19"/>
        <v>2968848.7</v>
      </c>
      <c r="J36" s="31"/>
      <c r="K36" s="31">
        <f t="shared" si="19"/>
        <v>2968848.7</v>
      </c>
      <c r="L36" s="31">
        <f t="shared" si="19"/>
        <v>1384379.6</v>
      </c>
      <c r="M36" s="31">
        <f t="shared" si="19"/>
        <v>4353228.3000000007</v>
      </c>
      <c r="N36" s="31"/>
      <c r="O36" s="31">
        <f t="shared" si="19"/>
        <v>4353228.3000000007</v>
      </c>
      <c r="P36" s="31">
        <f t="shared" si="19"/>
        <v>935700.99999999977</v>
      </c>
      <c r="Q36" s="31">
        <f t="shared" si="19"/>
        <v>5288929.3</v>
      </c>
      <c r="R36" s="31">
        <f t="shared" si="19"/>
        <v>98400.199999999953</v>
      </c>
      <c r="S36" s="31">
        <f t="shared" si="19"/>
        <v>5387329.5</v>
      </c>
      <c r="T36" s="31">
        <f t="shared" si="19"/>
        <v>13609.399999999907</v>
      </c>
      <c r="U36" s="31">
        <f t="shared" si="19"/>
        <v>5400938.9000000004</v>
      </c>
      <c r="V36" s="31">
        <f t="shared" si="19"/>
        <v>455000</v>
      </c>
      <c r="W36" s="31">
        <f t="shared" si="19"/>
        <v>5855938.9000000004</v>
      </c>
      <c r="X36" s="31">
        <f t="shared" si="19"/>
        <v>-10724.099999999919</v>
      </c>
      <c r="Y36" s="31">
        <f t="shared" si="19"/>
        <v>5845214.7999999998</v>
      </c>
      <c r="Z36" s="31">
        <f t="shared" si="19"/>
        <v>210000</v>
      </c>
      <c r="AA36" s="31">
        <f t="shared" si="19"/>
        <v>6055214.7999999998</v>
      </c>
      <c r="AB36" s="31">
        <f t="shared" si="19"/>
        <v>580269</v>
      </c>
      <c r="AC36" s="31">
        <f t="shared" si="19"/>
        <v>6635483.7999999998</v>
      </c>
      <c r="AD36" s="31"/>
      <c r="AE36" s="31">
        <f t="shared" si="19"/>
        <v>6635483.7999999998</v>
      </c>
      <c r="AF36" s="31">
        <f t="shared" si="19"/>
        <v>35954.500000000466</v>
      </c>
      <c r="AG36" s="31">
        <f t="shared" si="19"/>
        <v>6671438.2999999998</v>
      </c>
      <c r="AH36" s="62">
        <f t="shared" si="19"/>
        <v>4135957.8000000003</v>
      </c>
      <c r="AI36" s="76"/>
      <c r="AJ36" s="13"/>
    </row>
    <row r="37" spans="1:36" ht="18.75" customHeight="1" x14ac:dyDescent="0.25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59"/>
      <c r="Y37" s="72">
        <f t="shared" si="11"/>
        <v>2711759.8</v>
      </c>
      <c r="Z37" s="59"/>
      <c r="AA37" s="58">
        <f t="shared" si="12"/>
        <v>2711759.8</v>
      </c>
      <c r="AB37" s="59">
        <v>580269</v>
      </c>
      <c r="AC37" s="58">
        <f t="shared" si="13"/>
        <v>3292028.8</v>
      </c>
      <c r="AD37" s="59"/>
      <c r="AE37" s="58">
        <f t="shared" si="14"/>
        <v>3292028.8</v>
      </c>
      <c r="AF37" s="59">
        <v>-10411.599999999627</v>
      </c>
      <c r="AG37" s="58">
        <f t="shared" si="15"/>
        <v>3281617.2</v>
      </c>
      <c r="AH37" s="21">
        <f>D37+F37+H37+J37+L37+N37+P37+R37+T37+V37+AB37+AF37</f>
        <v>2269106.4000000004</v>
      </c>
      <c r="AI37" s="77"/>
      <c r="AJ37" s="13"/>
    </row>
    <row r="38" spans="1:36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59">
        <v>5525.2999999999884</v>
      </c>
      <c r="Y38" s="72">
        <f t="shared" si="11"/>
        <v>302152.5</v>
      </c>
      <c r="Z38" s="59"/>
      <c r="AA38" s="58">
        <f t="shared" si="12"/>
        <v>302152.5</v>
      </c>
      <c r="AB38" s="59"/>
      <c r="AC38" s="58">
        <f t="shared" si="13"/>
        <v>302152.5</v>
      </c>
      <c r="AD38" s="59"/>
      <c r="AE38" s="58">
        <f t="shared" si="14"/>
        <v>302152.5</v>
      </c>
      <c r="AF38" s="59">
        <v>-6649.2999999999884</v>
      </c>
      <c r="AG38" s="58">
        <f t="shared" si="15"/>
        <v>295503.2</v>
      </c>
      <c r="AH38" s="21">
        <f>D38+F38+H38+J38+L38+N38+P38+X38+AF38</f>
        <v>-1443</v>
      </c>
      <c r="AI38" s="77"/>
      <c r="AJ38" s="13"/>
    </row>
    <row r="39" spans="1:36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59">
        <v>-16249.399999999907</v>
      </c>
      <c r="Y39" s="72">
        <f t="shared" si="11"/>
        <v>2432887.5</v>
      </c>
      <c r="Z39" s="59">
        <v>210000</v>
      </c>
      <c r="AA39" s="58">
        <f t="shared" si="12"/>
        <v>2642887.5</v>
      </c>
      <c r="AB39" s="59"/>
      <c r="AC39" s="58">
        <f t="shared" si="13"/>
        <v>2642887.5</v>
      </c>
      <c r="AD39" s="59"/>
      <c r="AE39" s="58">
        <f t="shared" si="14"/>
        <v>2642887.5</v>
      </c>
      <c r="AF39" s="59">
        <v>-20305.399999999907</v>
      </c>
      <c r="AG39" s="58">
        <f t="shared" si="15"/>
        <v>2622582.1</v>
      </c>
      <c r="AH39" s="21">
        <f>D39+F39+H39+J39+L39+N39+P39+R39+V39+X39+Z39+AF39</f>
        <v>1716777.1</v>
      </c>
      <c r="AI39" s="77"/>
      <c r="AJ39" s="13"/>
    </row>
    <row r="40" spans="1:36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59"/>
      <c r="Y40" s="72">
        <f t="shared" si="11"/>
        <v>398415</v>
      </c>
      <c r="Z40" s="59"/>
      <c r="AA40" s="58">
        <f t="shared" si="12"/>
        <v>398415</v>
      </c>
      <c r="AB40" s="59"/>
      <c r="AC40" s="58">
        <f t="shared" si="13"/>
        <v>398415</v>
      </c>
      <c r="AD40" s="59"/>
      <c r="AE40" s="58">
        <f t="shared" si="14"/>
        <v>398415</v>
      </c>
      <c r="AF40" s="59">
        <v>73320.799999999988</v>
      </c>
      <c r="AG40" s="58">
        <f t="shared" si="15"/>
        <v>471735.8</v>
      </c>
      <c r="AH40" s="21">
        <f>D40+F40+H40+J40+L40+N40+P40+AF40</f>
        <v>151517.29999999999</v>
      </c>
      <c r="AI40" s="55"/>
      <c r="AJ40" s="13"/>
    </row>
    <row r="41" spans="1:36" s="14" customFormat="1" ht="18.75" customHeight="1" x14ac:dyDescent="0.2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AH41" si="20">SUM(E42:E45)</f>
        <v>88423.1</v>
      </c>
      <c r="F41" s="31"/>
      <c r="G41" s="31">
        <f t="shared" si="20"/>
        <v>88423.1</v>
      </c>
      <c r="H41" s="31">
        <f t="shared" si="20"/>
        <v>-23.7</v>
      </c>
      <c r="I41" s="31">
        <f t="shared" si="20"/>
        <v>88399.400000000009</v>
      </c>
      <c r="J41" s="31"/>
      <c r="K41" s="31">
        <f t="shared" si="20"/>
        <v>88399.400000000009</v>
      </c>
      <c r="L41" s="31"/>
      <c r="M41" s="31">
        <f t="shared" si="20"/>
        <v>88399.400000000009</v>
      </c>
      <c r="N41" s="31"/>
      <c r="O41" s="31">
        <f t="shared" si="20"/>
        <v>88399.400000000009</v>
      </c>
      <c r="P41" s="31"/>
      <c r="Q41" s="31">
        <f t="shared" si="20"/>
        <v>88399.400000000009</v>
      </c>
      <c r="R41" s="31"/>
      <c r="S41" s="31">
        <f t="shared" si="20"/>
        <v>88399.400000000009</v>
      </c>
      <c r="T41" s="31">
        <f t="shared" si="20"/>
        <v>4444.8</v>
      </c>
      <c r="U41" s="31">
        <f t="shared" si="20"/>
        <v>92844.200000000012</v>
      </c>
      <c r="V41" s="31"/>
      <c r="W41" s="31">
        <f t="shared" si="20"/>
        <v>92844.200000000012</v>
      </c>
      <c r="X41" s="31">
        <f t="shared" si="20"/>
        <v>-16325.900000000009</v>
      </c>
      <c r="Y41" s="31">
        <f t="shared" si="20"/>
        <v>76518.299999999988</v>
      </c>
      <c r="Z41" s="31"/>
      <c r="AA41" s="31">
        <f t="shared" si="20"/>
        <v>76518.299999999988</v>
      </c>
      <c r="AB41" s="31"/>
      <c r="AC41" s="31">
        <f t="shared" si="20"/>
        <v>76518.299999999988</v>
      </c>
      <c r="AD41" s="31"/>
      <c r="AE41" s="31">
        <f t="shared" si="20"/>
        <v>76518.299999999988</v>
      </c>
      <c r="AF41" s="31">
        <f t="shared" si="20"/>
        <v>111494.00000000001</v>
      </c>
      <c r="AG41" s="31">
        <f t="shared" si="20"/>
        <v>188012.3</v>
      </c>
      <c r="AH41" s="62">
        <f t="shared" si="20"/>
        <v>99589.2</v>
      </c>
      <c r="AI41" s="79"/>
      <c r="AJ41" s="13"/>
    </row>
    <row r="42" spans="1:36" ht="15.75" x14ac:dyDescent="0.2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59">
        <v>-13415.900000000001</v>
      </c>
      <c r="Y42" s="72">
        <f t="shared" si="11"/>
        <v>20631.099999999999</v>
      </c>
      <c r="Z42" s="59"/>
      <c r="AA42" s="58">
        <f t="shared" si="12"/>
        <v>20631.099999999999</v>
      </c>
      <c r="AB42" s="59"/>
      <c r="AC42" s="58">
        <f t="shared" si="13"/>
        <v>20631.099999999999</v>
      </c>
      <c r="AD42" s="59"/>
      <c r="AE42" s="58">
        <f t="shared" si="14"/>
        <v>20631.099999999999</v>
      </c>
      <c r="AF42" s="59"/>
      <c r="AG42" s="58">
        <f t="shared" si="15"/>
        <v>20631.099999999999</v>
      </c>
      <c r="AH42" s="21">
        <f>X42</f>
        <v>-13415.900000000001</v>
      </c>
      <c r="AI42" s="80"/>
      <c r="AJ42" s="13"/>
    </row>
    <row r="43" spans="1:36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59">
        <v>-2640</v>
      </c>
      <c r="Y43" s="72">
        <f t="shared" si="11"/>
        <v>16250.8</v>
      </c>
      <c r="Z43" s="59"/>
      <c r="AA43" s="58">
        <f t="shared" si="12"/>
        <v>16250.8</v>
      </c>
      <c r="AB43" s="59"/>
      <c r="AC43" s="58">
        <f t="shared" si="13"/>
        <v>16250.8</v>
      </c>
      <c r="AD43" s="59"/>
      <c r="AE43" s="58">
        <f t="shared" si="14"/>
        <v>16250.8</v>
      </c>
      <c r="AF43" s="59">
        <v>156.79999999999927</v>
      </c>
      <c r="AG43" s="58">
        <f t="shared" si="15"/>
        <v>16407.599999999999</v>
      </c>
      <c r="AH43" s="21">
        <f>T43+X43+AF43</f>
        <v>1856.7999999999993</v>
      </c>
      <c r="AI43" s="77"/>
      <c r="AJ43" s="13"/>
    </row>
    <row r="44" spans="1:36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59">
        <v>-180</v>
      </c>
      <c r="Y44" s="72">
        <f t="shared" si="11"/>
        <v>20</v>
      </c>
      <c r="Z44" s="59"/>
      <c r="AA44" s="58">
        <f t="shared" si="12"/>
        <v>20</v>
      </c>
      <c r="AB44" s="59"/>
      <c r="AC44" s="58">
        <f t="shared" si="13"/>
        <v>20</v>
      </c>
      <c r="AD44" s="59"/>
      <c r="AE44" s="58">
        <f t="shared" si="14"/>
        <v>20</v>
      </c>
      <c r="AF44" s="59">
        <v>-20</v>
      </c>
      <c r="AG44" s="58"/>
      <c r="AH44" s="21">
        <f>X44+AF44</f>
        <v>-200</v>
      </c>
      <c r="AI44" s="77"/>
      <c r="AJ44" s="13"/>
    </row>
    <row r="45" spans="1:36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59">
        <v>-90.000000000007276</v>
      </c>
      <c r="Y45" s="72">
        <f t="shared" si="11"/>
        <v>39616.400000000001</v>
      </c>
      <c r="Z45" s="59"/>
      <c r="AA45" s="58">
        <f t="shared" si="12"/>
        <v>39616.400000000001</v>
      </c>
      <c r="AB45" s="59"/>
      <c r="AC45" s="58">
        <f t="shared" si="13"/>
        <v>39616.400000000001</v>
      </c>
      <c r="AD45" s="59"/>
      <c r="AE45" s="58">
        <f t="shared" si="14"/>
        <v>39616.400000000001</v>
      </c>
      <c r="AF45" s="59">
        <v>111357.20000000001</v>
      </c>
      <c r="AG45" s="58">
        <f t="shared" si="15"/>
        <v>150973.6</v>
      </c>
      <c r="AH45" s="21">
        <f>D45+F45+H45+J45+L45+N45+P45+T45+X45+AF45</f>
        <v>111348.3</v>
      </c>
      <c r="AI45" s="77"/>
      <c r="AJ45" s="13"/>
    </row>
    <row r="46" spans="1:36" s="14" customFormat="1" ht="15.75" x14ac:dyDescent="0.2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21">SUM(E47:E53)</f>
        <v>26700872.099999998</v>
      </c>
      <c r="F46" s="31">
        <f>SUM(F47:F53)</f>
        <v>378262.09999999928</v>
      </c>
      <c r="G46" s="31">
        <f t="shared" ref="G46:AH46" si="22">SUM(G47:G53)</f>
        <v>27079134.199999996</v>
      </c>
      <c r="H46" s="31">
        <f t="shared" si="22"/>
        <v>46776.600000000908</v>
      </c>
      <c r="I46" s="31">
        <f t="shared" si="22"/>
        <v>27125910.799999997</v>
      </c>
      <c r="J46" s="31"/>
      <c r="K46" s="31">
        <f t="shared" si="22"/>
        <v>27125910.799999997</v>
      </c>
      <c r="L46" s="31">
        <f t="shared" si="22"/>
        <v>821479.99999999814</v>
      </c>
      <c r="M46" s="31">
        <f t="shared" si="22"/>
        <v>27947390.799999997</v>
      </c>
      <c r="N46" s="31"/>
      <c r="O46" s="31">
        <f t="shared" si="22"/>
        <v>27947390.799999997</v>
      </c>
      <c r="P46" s="31">
        <f t="shared" si="22"/>
        <v>10332.800000000687</v>
      </c>
      <c r="Q46" s="31">
        <f t="shared" si="22"/>
        <v>27957723.600000001</v>
      </c>
      <c r="R46" s="31">
        <f t="shared" si="22"/>
        <v>475586.90000000014</v>
      </c>
      <c r="S46" s="31">
        <f t="shared" si="22"/>
        <v>28433310.5</v>
      </c>
      <c r="T46" s="31">
        <f t="shared" si="22"/>
        <v>-108750.79999999952</v>
      </c>
      <c r="U46" s="31">
        <f t="shared" si="22"/>
        <v>28324559.700000003</v>
      </c>
      <c r="V46" s="31">
        <f t="shared" si="22"/>
        <v>210000</v>
      </c>
      <c r="W46" s="31">
        <f t="shared" si="22"/>
        <v>28534559.700000003</v>
      </c>
      <c r="X46" s="31">
        <f t="shared" si="22"/>
        <v>-175163.90000000008</v>
      </c>
      <c r="Y46" s="31">
        <f t="shared" si="22"/>
        <v>28359395.799999997</v>
      </c>
      <c r="Z46" s="31"/>
      <c r="AA46" s="31">
        <f t="shared" si="22"/>
        <v>28359395.799999997</v>
      </c>
      <c r="AB46" s="31"/>
      <c r="AC46" s="31">
        <f t="shared" si="22"/>
        <v>28359395.799999997</v>
      </c>
      <c r="AD46" s="31">
        <f t="shared" si="22"/>
        <v>294994.60000000161</v>
      </c>
      <c r="AE46" s="31">
        <f t="shared" si="22"/>
        <v>28654390.400000002</v>
      </c>
      <c r="AF46" s="31">
        <f t="shared" si="22"/>
        <v>-195887.20000000199</v>
      </c>
      <c r="AG46" s="31">
        <f t="shared" si="22"/>
        <v>28458503.199999996</v>
      </c>
      <c r="AH46" s="62">
        <f t="shared" si="22"/>
        <v>1757631.0999999996</v>
      </c>
      <c r="AI46" s="79"/>
      <c r="AJ46" s="13"/>
    </row>
    <row r="47" spans="1:36" ht="17.25" customHeight="1" x14ac:dyDescent="0.2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59">
        <v>2392.3000000007451</v>
      </c>
      <c r="Y47" s="72">
        <f t="shared" si="11"/>
        <v>5885227.9000000004</v>
      </c>
      <c r="Z47" s="59"/>
      <c r="AA47" s="58">
        <f t="shared" si="12"/>
        <v>5885227.9000000004</v>
      </c>
      <c r="AB47" s="59"/>
      <c r="AC47" s="58">
        <f t="shared" si="13"/>
        <v>5885227.9000000004</v>
      </c>
      <c r="AD47" s="59">
        <v>61100.699999999255</v>
      </c>
      <c r="AE47" s="58">
        <f t="shared" si="14"/>
        <v>5946328.5999999996</v>
      </c>
      <c r="AF47" s="59">
        <v>-281.09999999962747</v>
      </c>
      <c r="AG47" s="58">
        <f t="shared" si="15"/>
        <v>5946047.5</v>
      </c>
      <c r="AH47" s="21">
        <f>D47+F47+H47+J47+L47+N47+P47+R47+T47+X47+AD47+AF47</f>
        <v>201387.79999999981</v>
      </c>
      <c r="AI47" s="80"/>
      <c r="AJ47" s="13"/>
    </row>
    <row r="48" spans="1:36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59">
        <v>29570.199999999255</v>
      </c>
      <c r="Y48" s="72">
        <f t="shared" si="11"/>
        <v>18001768.699999999</v>
      </c>
      <c r="Z48" s="59"/>
      <c r="AA48" s="58">
        <f t="shared" si="12"/>
        <v>18001768.699999999</v>
      </c>
      <c r="AB48" s="59"/>
      <c r="AC48" s="58">
        <f t="shared" si="13"/>
        <v>18001768.699999999</v>
      </c>
      <c r="AD48" s="59">
        <v>252253.40000000224</v>
      </c>
      <c r="AE48" s="58">
        <f t="shared" si="14"/>
        <v>18254022.100000001</v>
      </c>
      <c r="AF48" s="59">
        <v>5954.5999999977648</v>
      </c>
      <c r="AG48" s="58">
        <f t="shared" si="15"/>
        <v>18259976.699999999</v>
      </c>
      <c r="AH48" s="21">
        <f>D48+F48+H48+J48+L48+N48+P48+R48+T48+V48+X48+AD48+AF48</f>
        <v>1929035</v>
      </c>
      <c r="AI48" s="77"/>
      <c r="AJ48" s="13"/>
    </row>
    <row r="49" spans="1:36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59">
        <v>1428.7000000000116</v>
      </c>
      <c r="Y49" s="72">
        <f t="shared" si="11"/>
        <v>427548.2</v>
      </c>
      <c r="Z49" s="59"/>
      <c r="AA49" s="58">
        <f t="shared" si="12"/>
        <v>427548.2</v>
      </c>
      <c r="AB49" s="59"/>
      <c r="AC49" s="58">
        <f t="shared" si="13"/>
        <v>427548.2</v>
      </c>
      <c r="AD49" s="59">
        <v>7106</v>
      </c>
      <c r="AE49" s="58">
        <f t="shared" si="14"/>
        <v>434654.2</v>
      </c>
      <c r="AF49" s="59">
        <v>-5353.4000000000233</v>
      </c>
      <c r="AG49" s="58">
        <f t="shared" si="15"/>
        <v>429300.8</v>
      </c>
      <c r="AH49" s="21">
        <f>D49+F49+H49+J49+L49+N49+P49+R49+T49+X49+AD49+AF49</f>
        <v>71767.399999999965</v>
      </c>
      <c r="AI49" s="77"/>
      <c r="AJ49" s="13"/>
    </row>
    <row r="50" spans="1:36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59">
        <v>4568.3999999999069</v>
      </c>
      <c r="Y50" s="72">
        <f t="shared" si="11"/>
        <v>3081025.9</v>
      </c>
      <c r="Z50" s="59"/>
      <c r="AA50" s="58">
        <f t="shared" si="12"/>
        <v>3081025.9</v>
      </c>
      <c r="AB50" s="59"/>
      <c r="AC50" s="58">
        <f t="shared" si="13"/>
        <v>3081025.9</v>
      </c>
      <c r="AD50" s="59">
        <v>-2868.3999999999069</v>
      </c>
      <c r="AE50" s="58">
        <f t="shared" si="14"/>
        <v>3078157.5</v>
      </c>
      <c r="AF50" s="59">
        <v>-17980.600000000093</v>
      </c>
      <c r="AG50" s="58">
        <f t="shared" si="15"/>
        <v>3060176.9</v>
      </c>
      <c r="AH50" s="21">
        <f>D50+F50+H50+J50+L50+N50+P50+R50+X50+AD50+AF50</f>
        <v>104749.39999999991</v>
      </c>
      <c r="AI50" s="77"/>
      <c r="AJ50" s="13"/>
    </row>
    <row r="51" spans="1:36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59">
        <v>-6861.0999999999767</v>
      </c>
      <c r="Y51" s="72">
        <f t="shared" si="11"/>
        <v>248700.7</v>
      </c>
      <c r="Z51" s="59"/>
      <c r="AA51" s="58">
        <f t="shared" si="12"/>
        <v>248700.7</v>
      </c>
      <c r="AB51" s="59"/>
      <c r="AC51" s="58">
        <f t="shared" si="13"/>
        <v>248700.7</v>
      </c>
      <c r="AD51" s="59">
        <v>3857.8999999999942</v>
      </c>
      <c r="AE51" s="58">
        <f t="shared" si="14"/>
        <v>252558.6</v>
      </c>
      <c r="AF51" s="59">
        <v>-6613.6000000000058</v>
      </c>
      <c r="AG51" s="58">
        <f t="shared" si="15"/>
        <v>245945</v>
      </c>
      <c r="AH51" s="21">
        <f>D51+F51+H51+J51+L51+N51+P51+R51+T51+X51+AD51+AF51</f>
        <v>78719.200000000012</v>
      </c>
      <c r="AI51" s="77"/>
      <c r="AJ51" s="13"/>
    </row>
    <row r="52" spans="1:36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59">
        <v>-206262.40000000002</v>
      </c>
      <c r="Y52" s="72">
        <f t="shared" si="11"/>
        <v>440777.9</v>
      </c>
      <c r="Z52" s="59"/>
      <c r="AA52" s="58">
        <f t="shared" si="12"/>
        <v>440777.9</v>
      </c>
      <c r="AB52" s="59"/>
      <c r="AC52" s="58">
        <f t="shared" si="13"/>
        <v>440777.9</v>
      </c>
      <c r="AD52" s="59">
        <v>-19652.200000000012</v>
      </c>
      <c r="AE52" s="58">
        <f t="shared" si="14"/>
        <v>421125.7</v>
      </c>
      <c r="AF52" s="59">
        <v>-167137.30000000002</v>
      </c>
      <c r="AG52" s="58">
        <f t="shared" si="15"/>
        <v>253988.4</v>
      </c>
      <c r="AH52" s="21">
        <f>D52+F52+H52+J52+L52+N52+P52+R52+T52+X52+AD52+AF52</f>
        <v>-386272.6</v>
      </c>
      <c r="AI52" s="77"/>
      <c r="AJ52" s="13"/>
    </row>
    <row r="53" spans="1:36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59"/>
      <c r="Y53" s="72">
        <f t="shared" si="11"/>
        <v>274346.5</v>
      </c>
      <c r="Z53" s="59"/>
      <c r="AA53" s="58">
        <f t="shared" si="12"/>
        <v>274346.5</v>
      </c>
      <c r="AB53" s="59"/>
      <c r="AC53" s="58">
        <f t="shared" si="13"/>
        <v>274346.5</v>
      </c>
      <c r="AD53" s="59">
        <v>-6802.7999999999884</v>
      </c>
      <c r="AE53" s="58">
        <f t="shared" si="14"/>
        <v>267543.7</v>
      </c>
      <c r="AF53" s="59">
        <v>-4475.7999999999884</v>
      </c>
      <c r="AG53" s="58">
        <f t="shared" si="15"/>
        <v>263067.90000000002</v>
      </c>
      <c r="AH53" s="21">
        <f>D53+F53+H53+J53+L53+N53+P53+T53+AD53+AF53</f>
        <v>-241755.09999999998</v>
      </c>
      <c r="AI53" s="55"/>
      <c r="AJ53" s="13"/>
    </row>
    <row r="54" spans="1:36" s="14" customFormat="1" ht="21" customHeight="1" x14ac:dyDescent="0.2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AH54" si="23">SUM(E55:E56)</f>
        <v>2203209.5</v>
      </c>
      <c r="F54" s="31">
        <f t="shared" si="23"/>
        <v>-54679.600000000093</v>
      </c>
      <c r="G54" s="31">
        <f t="shared" si="23"/>
        <v>2148529.9</v>
      </c>
      <c r="H54" s="31">
        <f t="shared" si="23"/>
        <v>84499.7</v>
      </c>
      <c r="I54" s="31">
        <f t="shared" si="23"/>
        <v>2233029.6</v>
      </c>
      <c r="J54" s="31"/>
      <c r="K54" s="31">
        <f t="shared" si="23"/>
        <v>2233029.6</v>
      </c>
      <c r="L54" s="31"/>
      <c r="M54" s="31">
        <f t="shared" si="23"/>
        <v>2233029.6</v>
      </c>
      <c r="N54" s="31"/>
      <c r="O54" s="31">
        <f t="shared" si="23"/>
        <v>2233029.6</v>
      </c>
      <c r="P54" s="31">
        <f t="shared" si="23"/>
        <v>-2873</v>
      </c>
      <c r="Q54" s="31">
        <f t="shared" si="23"/>
        <v>2230156.6</v>
      </c>
      <c r="R54" s="31">
        <f t="shared" si="23"/>
        <v>24236.5</v>
      </c>
      <c r="S54" s="31">
        <f t="shared" si="23"/>
        <v>2254393.1</v>
      </c>
      <c r="T54" s="31">
        <f t="shared" si="23"/>
        <v>-1489.1000000000931</v>
      </c>
      <c r="U54" s="31">
        <f t="shared" si="23"/>
        <v>2252904</v>
      </c>
      <c r="V54" s="31"/>
      <c r="W54" s="31">
        <f t="shared" si="23"/>
        <v>2252904</v>
      </c>
      <c r="X54" s="31">
        <f t="shared" si="23"/>
        <v>-11859.999999999905</v>
      </c>
      <c r="Y54" s="31">
        <f t="shared" si="23"/>
        <v>2241044</v>
      </c>
      <c r="Z54" s="31"/>
      <c r="AA54" s="31">
        <f t="shared" si="23"/>
        <v>2241044</v>
      </c>
      <c r="AB54" s="31">
        <f t="shared" si="23"/>
        <v>-20784.899999999907</v>
      </c>
      <c r="AC54" s="31">
        <f t="shared" si="23"/>
        <v>2220259.1</v>
      </c>
      <c r="AD54" s="31">
        <f t="shared" si="23"/>
        <v>-21998.399999999907</v>
      </c>
      <c r="AE54" s="31">
        <f t="shared" si="23"/>
        <v>2198260.7000000002</v>
      </c>
      <c r="AF54" s="31">
        <f t="shared" si="23"/>
        <v>-378186.70000000019</v>
      </c>
      <c r="AG54" s="31">
        <f t="shared" si="23"/>
        <v>1820074</v>
      </c>
      <c r="AH54" s="62">
        <f t="shared" si="23"/>
        <v>-383135.50000000012</v>
      </c>
      <c r="AI54" s="79"/>
      <c r="AJ54" s="13"/>
    </row>
    <row r="55" spans="1:36" ht="18" customHeight="1" x14ac:dyDescent="0.2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59">
        <v>-14130.399999999907</v>
      </c>
      <c r="Y55" s="72">
        <f t="shared" si="11"/>
        <v>2196971.5</v>
      </c>
      <c r="Z55" s="59"/>
      <c r="AA55" s="58">
        <f t="shared" si="12"/>
        <v>2196971.5</v>
      </c>
      <c r="AB55" s="59">
        <v>-20784.899999999907</v>
      </c>
      <c r="AC55" s="58">
        <f t="shared" si="13"/>
        <v>2176186.6</v>
      </c>
      <c r="AD55" s="59">
        <v>-21998.399999999907</v>
      </c>
      <c r="AE55" s="58">
        <f t="shared" si="14"/>
        <v>2154188.2000000002</v>
      </c>
      <c r="AF55" s="59">
        <v>-378186.70000000019</v>
      </c>
      <c r="AG55" s="58">
        <f t="shared" si="15"/>
        <v>1776001.5</v>
      </c>
      <c r="AH55" s="21">
        <f>D55+F55+H55+J55+L55+N55+P55+R55+T55+X55+AB55+AD55+AF55</f>
        <v>-385405.10000000009</v>
      </c>
      <c r="AI55" s="80"/>
      <c r="AJ55" s="13"/>
    </row>
    <row r="56" spans="1:36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59">
        <v>2270.4000000000015</v>
      </c>
      <c r="Y56" s="72">
        <f t="shared" si="11"/>
        <v>44072.5</v>
      </c>
      <c r="Z56" s="59"/>
      <c r="AA56" s="58">
        <f t="shared" si="12"/>
        <v>44072.5</v>
      </c>
      <c r="AB56" s="59"/>
      <c r="AC56" s="58">
        <f t="shared" si="13"/>
        <v>44072.5</v>
      </c>
      <c r="AD56" s="59"/>
      <c r="AE56" s="58">
        <f t="shared" si="14"/>
        <v>44072.5</v>
      </c>
      <c r="AF56" s="59"/>
      <c r="AG56" s="58">
        <f t="shared" si="15"/>
        <v>44072.5</v>
      </c>
      <c r="AH56" s="21">
        <f>D56+F56+H56+J56+L56+N56+P56+R56+X56</f>
        <v>2269.6000000000013</v>
      </c>
      <c r="AI56" s="77"/>
      <c r="AJ56" s="13"/>
    </row>
    <row r="57" spans="1:36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AH57" si="24">SUM(E58:E64)</f>
        <v>12329646.700000001</v>
      </c>
      <c r="F57" s="31">
        <f t="shared" si="24"/>
        <v>75431.800000000279</v>
      </c>
      <c r="G57" s="31">
        <f t="shared" si="24"/>
        <v>12405078.500000004</v>
      </c>
      <c r="H57" s="31">
        <f t="shared" si="24"/>
        <v>49999.4</v>
      </c>
      <c r="I57" s="31">
        <f t="shared" si="24"/>
        <v>12455077.900000002</v>
      </c>
      <c r="J57" s="31"/>
      <c r="K57" s="31">
        <f t="shared" si="24"/>
        <v>12455077.900000002</v>
      </c>
      <c r="L57" s="31">
        <f t="shared" si="24"/>
        <v>3311519.6999999997</v>
      </c>
      <c r="M57" s="31">
        <f t="shared" si="24"/>
        <v>15766597.600000001</v>
      </c>
      <c r="N57" s="31">
        <f t="shared" si="24"/>
        <v>462200</v>
      </c>
      <c r="O57" s="31">
        <f t="shared" si="24"/>
        <v>16228797.600000001</v>
      </c>
      <c r="P57" s="31">
        <f t="shared" si="24"/>
        <v>960936.09999999963</v>
      </c>
      <c r="Q57" s="31">
        <f t="shared" si="24"/>
        <v>17189733.699999999</v>
      </c>
      <c r="R57" s="31">
        <f t="shared" si="24"/>
        <v>991807.80000000051</v>
      </c>
      <c r="S57" s="31">
        <f t="shared" si="24"/>
        <v>18181541.5</v>
      </c>
      <c r="T57" s="31">
        <f t="shared" si="24"/>
        <v>380061.79999999923</v>
      </c>
      <c r="U57" s="31">
        <f t="shared" si="24"/>
        <v>18561603.299999997</v>
      </c>
      <c r="V57" s="31">
        <f t="shared" si="24"/>
        <v>300000.00000000006</v>
      </c>
      <c r="W57" s="31">
        <f t="shared" si="24"/>
        <v>18861603.299999997</v>
      </c>
      <c r="X57" s="31">
        <f t="shared" si="24"/>
        <v>630476.70000000077</v>
      </c>
      <c r="Y57" s="31">
        <f t="shared" si="24"/>
        <v>19492080.000000004</v>
      </c>
      <c r="Z57" s="31">
        <f t="shared" si="24"/>
        <v>7732.0999999996275</v>
      </c>
      <c r="AA57" s="31">
        <f t="shared" si="24"/>
        <v>19499812.100000001</v>
      </c>
      <c r="AB57" s="31">
        <f t="shared" si="24"/>
        <v>267386.89999999898</v>
      </c>
      <c r="AC57" s="31">
        <f t="shared" si="24"/>
        <v>19767199</v>
      </c>
      <c r="AD57" s="31"/>
      <c r="AE57" s="31">
        <f t="shared" si="24"/>
        <v>19767199</v>
      </c>
      <c r="AF57" s="31">
        <f t="shared" si="24"/>
        <v>1729921.9000000013</v>
      </c>
      <c r="AG57" s="31">
        <f t="shared" si="24"/>
        <v>21497120.899999999</v>
      </c>
      <c r="AH57" s="62">
        <f t="shared" si="24"/>
        <v>9167474.1999999993</v>
      </c>
      <c r="AI57" s="79"/>
      <c r="AJ57" s="13"/>
    </row>
    <row r="58" spans="1:36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59">
        <v>508068.30000000075</v>
      </c>
      <c r="Y58" s="72">
        <f t="shared" si="11"/>
        <v>12199294.300000001</v>
      </c>
      <c r="Z58" s="59">
        <v>7732.0999999996275</v>
      </c>
      <c r="AA58" s="58">
        <f t="shared" si="12"/>
        <v>12207026.4</v>
      </c>
      <c r="AB58" s="59">
        <v>154176.79999999888</v>
      </c>
      <c r="AC58" s="58">
        <f t="shared" si="13"/>
        <v>12361203.199999999</v>
      </c>
      <c r="AD58" s="59"/>
      <c r="AE58" s="58">
        <f t="shared" si="14"/>
        <v>12361203.199999999</v>
      </c>
      <c r="AF58" s="59">
        <v>1195445.1000000015</v>
      </c>
      <c r="AG58" s="58">
        <f t="shared" si="15"/>
        <v>13556648.300000001</v>
      </c>
      <c r="AH58" s="21">
        <f>D58+F58+H58+J58+L58+N58+P58+R58+T58+V58+X58+Z58+AB58+AF58</f>
        <v>6153496.9000000004</v>
      </c>
      <c r="AI58" s="80"/>
      <c r="AJ58" s="13"/>
    </row>
    <row r="59" spans="1:36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59">
        <v>49150.5</v>
      </c>
      <c r="Y59" s="72">
        <f t="shared" si="11"/>
        <v>2618631.9</v>
      </c>
      <c r="Z59" s="59"/>
      <c r="AA59" s="58">
        <f t="shared" si="12"/>
        <v>2618631.9</v>
      </c>
      <c r="AB59" s="59">
        <v>113210.10000000009</v>
      </c>
      <c r="AC59" s="58">
        <f t="shared" si="13"/>
        <v>2731842</v>
      </c>
      <c r="AD59" s="59"/>
      <c r="AE59" s="58">
        <f t="shared" si="14"/>
        <v>2731842</v>
      </c>
      <c r="AF59" s="59">
        <v>34846.5</v>
      </c>
      <c r="AG59" s="58">
        <f t="shared" si="15"/>
        <v>2766688.5</v>
      </c>
      <c r="AH59" s="21">
        <f>D59+F59+H59+J59+L59+N59+P59+R59+T59+V59+X59+AB59+AF59</f>
        <v>1565446.8</v>
      </c>
      <c r="AI59" s="77"/>
      <c r="AJ59" s="13"/>
    </row>
    <row r="60" spans="1:36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59">
        <v>67686.700000000012</v>
      </c>
      <c r="Y60" s="72">
        <f t="shared" si="11"/>
        <v>490919.3</v>
      </c>
      <c r="Z60" s="59"/>
      <c r="AA60" s="58">
        <f t="shared" si="12"/>
        <v>490919.3</v>
      </c>
      <c r="AB60" s="59"/>
      <c r="AC60" s="58">
        <f t="shared" si="13"/>
        <v>490919.3</v>
      </c>
      <c r="AD60" s="59"/>
      <c r="AE60" s="58">
        <f t="shared" si="14"/>
        <v>490919.3</v>
      </c>
      <c r="AF60" s="59">
        <v>99408.899999999965</v>
      </c>
      <c r="AG60" s="58">
        <f t="shared" si="15"/>
        <v>590328.19999999995</v>
      </c>
      <c r="AH60" s="21">
        <f>D60+F60+H60+J60+L60+N60+P60+R60+T60+V60+X60+AF60</f>
        <v>484934.29999999993</v>
      </c>
      <c r="AI60" s="77"/>
      <c r="AJ60" s="13"/>
    </row>
    <row r="61" spans="1:36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59">
        <v>-2306.8999999999942</v>
      </c>
      <c r="Y61" s="72">
        <f t="shared" si="11"/>
        <v>91372.3</v>
      </c>
      <c r="Z61" s="59"/>
      <c r="AA61" s="58">
        <f t="shared" si="12"/>
        <v>91372.3</v>
      </c>
      <c r="AB61" s="59"/>
      <c r="AC61" s="58">
        <f t="shared" si="13"/>
        <v>91372.3</v>
      </c>
      <c r="AD61" s="59"/>
      <c r="AE61" s="58">
        <f t="shared" si="14"/>
        <v>91372.3</v>
      </c>
      <c r="AF61" s="59">
        <v>378.39999999999418</v>
      </c>
      <c r="AG61" s="58">
        <f t="shared" si="15"/>
        <v>91750.7</v>
      </c>
      <c r="AH61" s="21">
        <f>D61+F61+H61+J61+L61+N61+P61+R61+X61+AF61</f>
        <v>1490.8999999999942</v>
      </c>
      <c r="AI61" s="77"/>
      <c r="AJ61" s="13"/>
    </row>
    <row r="62" spans="1:36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59">
        <v>-472.80000000001746</v>
      </c>
      <c r="Y62" s="72">
        <f t="shared" si="11"/>
        <v>197533.4</v>
      </c>
      <c r="Z62" s="59"/>
      <c r="AA62" s="58">
        <f t="shared" si="12"/>
        <v>197533.4</v>
      </c>
      <c r="AB62" s="59"/>
      <c r="AC62" s="58">
        <f t="shared" si="13"/>
        <v>197533.4</v>
      </c>
      <c r="AD62" s="59"/>
      <c r="AE62" s="58">
        <f t="shared" si="14"/>
        <v>197533.4</v>
      </c>
      <c r="AF62" s="59"/>
      <c r="AG62" s="58">
        <f t="shared" si="15"/>
        <v>197533.4</v>
      </c>
      <c r="AH62" s="21">
        <f>D62+F62+H62+J62+L62+N62+P62+R62+V62+X62</f>
        <v>-2752.8999999999942</v>
      </c>
      <c r="AI62" s="77"/>
      <c r="AJ62" s="13"/>
    </row>
    <row r="63" spans="1:36" ht="17.25" customHeight="1" x14ac:dyDescent="0.25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59">
        <v>361.79999999999927</v>
      </c>
      <c r="Y63" s="72">
        <f t="shared" si="11"/>
        <v>7532.4</v>
      </c>
      <c r="Z63" s="59"/>
      <c r="AA63" s="58">
        <f t="shared" si="12"/>
        <v>7532.4</v>
      </c>
      <c r="AB63" s="59"/>
      <c r="AC63" s="58">
        <f t="shared" si="13"/>
        <v>7532.4</v>
      </c>
      <c r="AD63" s="59"/>
      <c r="AE63" s="58">
        <f t="shared" si="14"/>
        <v>7532.4</v>
      </c>
      <c r="AF63" s="59">
        <v>148.10000000000036</v>
      </c>
      <c r="AG63" s="58">
        <f t="shared" si="15"/>
        <v>7680.5</v>
      </c>
      <c r="AH63" s="21">
        <f>D63+F63+H63+J63+L63+N63+P63+R63+T63+X63+AF63</f>
        <v>757.39999999999964</v>
      </c>
      <c r="AI63" s="77"/>
      <c r="AJ63" s="13"/>
    </row>
    <row r="64" spans="1:36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59">
        <v>7989.1000000000931</v>
      </c>
      <c r="Y64" s="72">
        <f t="shared" si="11"/>
        <v>3886796.4</v>
      </c>
      <c r="Z64" s="59"/>
      <c r="AA64" s="58">
        <f t="shared" si="12"/>
        <v>3886796.4</v>
      </c>
      <c r="AB64" s="59"/>
      <c r="AC64" s="58">
        <f t="shared" si="13"/>
        <v>3886796.4</v>
      </c>
      <c r="AD64" s="59"/>
      <c r="AE64" s="58">
        <f t="shared" si="14"/>
        <v>3886796.4</v>
      </c>
      <c r="AF64" s="59">
        <v>399694.89999999991</v>
      </c>
      <c r="AG64" s="58">
        <f t="shared" si="15"/>
        <v>4286491.3</v>
      </c>
      <c r="AH64" s="21">
        <f>D64+F64+H64+J64+L64+N64+P64+R64+T64+V64+X64+AF64</f>
        <v>964100.79999999981</v>
      </c>
      <c r="AI64" s="77"/>
      <c r="AJ64" s="13"/>
    </row>
    <row r="65" spans="1:36" s="14" customFormat="1" ht="24" customHeight="1" x14ac:dyDescent="0.2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AH65" si="25">SUM(E66:E70)</f>
        <v>34792292.899999999</v>
      </c>
      <c r="F65" s="31">
        <f t="shared" si="25"/>
        <v>-85921.200000000186</v>
      </c>
      <c r="G65" s="31">
        <f t="shared" si="25"/>
        <v>34706371.699999996</v>
      </c>
      <c r="H65" s="31">
        <f t="shared" si="25"/>
        <v>48.200000000186265</v>
      </c>
      <c r="I65" s="31">
        <f t="shared" si="25"/>
        <v>34706419.899999999</v>
      </c>
      <c r="J65" s="31"/>
      <c r="K65" s="31">
        <f t="shared" si="25"/>
        <v>34706419.899999999</v>
      </c>
      <c r="L65" s="31">
        <f t="shared" si="25"/>
        <v>2943422.2</v>
      </c>
      <c r="M65" s="31">
        <f t="shared" si="25"/>
        <v>37649842.099999994</v>
      </c>
      <c r="N65" s="31"/>
      <c r="O65" s="31">
        <f t="shared" si="25"/>
        <v>37649842.099999994</v>
      </c>
      <c r="P65" s="31">
        <f t="shared" si="25"/>
        <v>1158</v>
      </c>
      <c r="Q65" s="31">
        <f t="shared" si="25"/>
        <v>37651000.099999994</v>
      </c>
      <c r="R65" s="31">
        <f t="shared" si="25"/>
        <v>248602.49999999948</v>
      </c>
      <c r="S65" s="31">
        <f t="shared" si="25"/>
        <v>37899602.600000001</v>
      </c>
      <c r="T65" s="31">
        <f t="shared" si="25"/>
        <v>2099858</v>
      </c>
      <c r="U65" s="31">
        <f t="shared" si="25"/>
        <v>39999460.600000001</v>
      </c>
      <c r="V65" s="31"/>
      <c r="W65" s="31">
        <f t="shared" si="25"/>
        <v>39999460.600000001</v>
      </c>
      <c r="X65" s="31">
        <f t="shared" si="25"/>
        <v>550974.80000000133</v>
      </c>
      <c r="Y65" s="31">
        <f t="shared" si="25"/>
        <v>40550435.400000006</v>
      </c>
      <c r="Z65" s="31"/>
      <c r="AA65" s="31">
        <f t="shared" si="25"/>
        <v>40550435.400000006</v>
      </c>
      <c r="AB65" s="31"/>
      <c r="AC65" s="31">
        <f t="shared" si="25"/>
        <v>40550435.400000006</v>
      </c>
      <c r="AD65" s="31">
        <f t="shared" si="25"/>
        <v>-272916.20000000112</v>
      </c>
      <c r="AE65" s="31">
        <f t="shared" si="25"/>
        <v>40277519.200000003</v>
      </c>
      <c r="AF65" s="31">
        <f t="shared" si="25"/>
        <v>1944835.9999999979</v>
      </c>
      <c r="AG65" s="31">
        <f t="shared" si="25"/>
        <v>42222355.200000003</v>
      </c>
      <c r="AH65" s="62">
        <f t="shared" si="25"/>
        <v>7430062.299999998</v>
      </c>
      <c r="AI65" s="79"/>
      <c r="AJ65" s="13"/>
    </row>
    <row r="66" spans="1:36" ht="19.5" customHeight="1" x14ac:dyDescent="0.2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59">
        <v>9640.3999999999942</v>
      </c>
      <c r="Y66" s="72">
        <f t="shared" si="11"/>
        <v>123297.4</v>
      </c>
      <c r="Z66" s="59"/>
      <c r="AA66" s="58">
        <f t="shared" si="12"/>
        <v>123297.4</v>
      </c>
      <c r="AB66" s="59"/>
      <c r="AC66" s="58">
        <f t="shared" si="13"/>
        <v>123297.4</v>
      </c>
      <c r="AD66" s="59"/>
      <c r="AE66" s="58">
        <f t="shared" si="14"/>
        <v>123297.4</v>
      </c>
      <c r="AF66" s="59">
        <v>11829.399999999994</v>
      </c>
      <c r="AG66" s="58">
        <f t="shared" si="15"/>
        <v>135126.79999999999</v>
      </c>
      <c r="AH66" s="21">
        <f>R66+X66+AF66</f>
        <v>-7530.2000000000116</v>
      </c>
      <c r="AI66" s="80"/>
      <c r="AJ66" s="13"/>
    </row>
    <row r="67" spans="1:36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59">
        <v>473519.80000000075</v>
      </c>
      <c r="Y67" s="72">
        <f t="shared" si="11"/>
        <v>6289908.4000000004</v>
      </c>
      <c r="Z67" s="59"/>
      <c r="AA67" s="58">
        <f t="shared" si="12"/>
        <v>6289908.4000000004</v>
      </c>
      <c r="AB67" s="59"/>
      <c r="AC67" s="58">
        <f t="shared" si="13"/>
        <v>6289908.4000000004</v>
      </c>
      <c r="AD67" s="59"/>
      <c r="AE67" s="58">
        <f t="shared" si="14"/>
        <v>6289908.4000000004</v>
      </c>
      <c r="AF67" s="59">
        <v>494014.19999999925</v>
      </c>
      <c r="AG67" s="58">
        <f t="shared" si="15"/>
        <v>6783922.5999999996</v>
      </c>
      <c r="AH67" s="21">
        <f>D67+F67+H67+J67+L67+N67+P67+R67+T67+X67+AF67</f>
        <v>1279823.6999999993</v>
      </c>
      <c r="AI67" s="77"/>
      <c r="AJ67" s="13"/>
    </row>
    <row r="68" spans="1:36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59">
        <v>-34039.5</v>
      </c>
      <c r="Y68" s="72">
        <f t="shared" si="11"/>
        <v>20410218.100000001</v>
      </c>
      <c r="Z68" s="59"/>
      <c r="AA68" s="58">
        <f t="shared" si="12"/>
        <v>20410218.100000001</v>
      </c>
      <c r="AB68" s="59"/>
      <c r="AC68" s="58">
        <f t="shared" si="13"/>
        <v>20410218.100000001</v>
      </c>
      <c r="AD68" s="59"/>
      <c r="AE68" s="58">
        <f t="shared" si="14"/>
        <v>20410218.100000001</v>
      </c>
      <c r="AF68" s="59">
        <v>909376.89999999851</v>
      </c>
      <c r="AG68" s="58">
        <f t="shared" si="15"/>
        <v>21319595</v>
      </c>
      <c r="AH68" s="21">
        <f>D68+F68+H68+J68+L68+N68+P68+R68+T68+X68+AF68</f>
        <v>1620407.5</v>
      </c>
      <c r="AI68" s="77"/>
      <c r="AJ68" s="13"/>
    </row>
    <row r="69" spans="1:36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59">
        <v>81697.900000000373</v>
      </c>
      <c r="Y69" s="72">
        <f t="shared" si="11"/>
        <v>12484350.4</v>
      </c>
      <c r="Z69" s="59"/>
      <c r="AA69" s="58">
        <f t="shared" si="12"/>
        <v>12484350.4</v>
      </c>
      <c r="AB69" s="59"/>
      <c r="AC69" s="58">
        <f t="shared" si="13"/>
        <v>12484350.4</v>
      </c>
      <c r="AD69" s="59">
        <v>-272916.20000000112</v>
      </c>
      <c r="AE69" s="58">
        <f t="shared" si="14"/>
        <v>12211434.199999999</v>
      </c>
      <c r="AF69" s="59">
        <v>542500.40000000037</v>
      </c>
      <c r="AG69" s="58">
        <f t="shared" si="15"/>
        <v>12753934.6</v>
      </c>
      <c r="AH69" s="21">
        <f>D69+F69+H69+J69+L69+N69+P69+R69+T69+X69+AD69+AF69</f>
        <v>4407486.0999999987</v>
      </c>
      <c r="AI69" s="77"/>
      <c r="AJ69" s="13"/>
    </row>
    <row r="70" spans="1:36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59">
        <v>20156.200000000186</v>
      </c>
      <c r="Y70" s="72">
        <f t="shared" si="11"/>
        <v>1242661.1000000001</v>
      </c>
      <c r="Z70" s="59"/>
      <c r="AA70" s="58">
        <f t="shared" si="12"/>
        <v>1242661.1000000001</v>
      </c>
      <c r="AB70" s="59"/>
      <c r="AC70" s="58">
        <f t="shared" si="13"/>
        <v>1242661.1000000001</v>
      </c>
      <c r="AD70" s="59"/>
      <c r="AE70" s="58">
        <f t="shared" si="14"/>
        <v>1242661.1000000001</v>
      </c>
      <c r="AF70" s="59">
        <v>-12884.90000000014</v>
      </c>
      <c r="AG70" s="58">
        <f t="shared" si="15"/>
        <v>1229776.2</v>
      </c>
      <c r="AH70" s="21">
        <f>D70+F70+H70+J70+L70+N70+P70+R70+T70+X70+AF70</f>
        <v>129875.19999999995</v>
      </c>
      <c r="AI70" s="77"/>
      <c r="AJ70" s="13"/>
    </row>
    <row r="71" spans="1:36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AH71" si="26">SUM(E72:E75)</f>
        <v>2021494.2</v>
      </c>
      <c r="F71" s="31">
        <f t="shared" si="26"/>
        <v>-128.39999999993015</v>
      </c>
      <c r="G71" s="31">
        <f t="shared" si="26"/>
        <v>2021365.8</v>
      </c>
      <c r="H71" s="31">
        <f t="shared" si="26"/>
        <v>5000</v>
      </c>
      <c r="I71" s="31">
        <f t="shared" si="26"/>
        <v>2026365.8</v>
      </c>
      <c r="J71" s="31"/>
      <c r="K71" s="31">
        <f t="shared" si="26"/>
        <v>2026365.8</v>
      </c>
      <c r="L71" s="31">
        <f t="shared" si="26"/>
        <v>92114.299999999988</v>
      </c>
      <c r="M71" s="31">
        <f t="shared" si="26"/>
        <v>2118480.1</v>
      </c>
      <c r="N71" s="31"/>
      <c r="O71" s="31">
        <f t="shared" si="26"/>
        <v>2118480.1</v>
      </c>
      <c r="P71" s="31">
        <f t="shared" si="26"/>
        <v>130</v>
      </c>
      <c r="Q71" s="31">
        <f t="shared" si="26"/>
        <v>2118610.1</v>
      </c>
      <c r="R71" s="31">
        <f t="shared" si="26"/>
        <v>103052.10000000003</v>
      </c>
      <c r="S71" s="31">
        <f t="shared" si="26"/>
        <v>2221662.2000000002</v>
      </c>
      <c r="T71" s="31">
        <f t="shared" si="26"/>
        <v>20967.799999999872</v>
      </c>
      <c r="U71" s="31">
        <f t="shared" si="26"/>
        <v>2242630</v>
      </c>
      <c r="V71" s="31">
        <f t="shared" si="26"/>
        <v>5000</v>
      </c>
      <c r="W71" s="31">
        <f t="shared" si="26"/>
        <v>2247630</v>
      </c>
      <c r="X71" s="31"/>
      <c r="Y71" s="31">
        <f t="shared" si="26"/>
        <v>2247630</v>
      </c>
      <c r="Z71" s="31">
        <f t="shared" si="26"/>
        <v>58220</v>
      </c>
      <c r="AA71" s="31">
        <f t="shared" si="26"/>
        <v>2305850</v>
      </c>
      <c r="AB71" s="31"/>
      <c r="AC71" s="31">
        <f t="shared" si="26"/>
        <v>2305850</v>
      </c>
      <c r="AD71" s="31">
        <f t="shared" si="26"/>
        <v>98670.29999999993</v>
      </c>
      <c r="AE71" s="31">
        <f t="shared" si="26"/>
        <v>2404520.2999999998</v>
      </c>
      <c r="AF71" s="31">
        <f t="shared" si="26"/>
        <v>-5751.7999999999083</v>
      </c>
      <c r="AG71" s="31">
        <f t="shared" si="26"/>
        <v>2398768.5</v>
      </c>
      <c r="AH71" s="62">
        <f t="shared" si="26"/>
        <v>377274.3</v>
      </c>
      <c r="AI71" s="55"/>
      <c r="AJ71" s="13"/>
    </row>
    <row r="72" spans="1:36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59"/>
      <c r="Y72" s="72">
        <f t="shared" si="11"/>
        <v>508662.6</v>
      </c>
      <c r="Z72" s="59"/>
      <c r="AA72" s="58">
        <f t="shared" si="12"/>
        <v>508662.6</v>
      </c>
      <c r="AB72" s="59"/>
      <c r="AC72" s="58">
        <f t="shared" si="13"/>
        <v>508662.6</v>
      </c>
      <c r="AD72" s="59">
        <v>20915.099999999977</v>
      </c>
      <c r="AE72" s="58">
        <f t="shared" si="14"/>
        <v>529577.69999999995</v>
      </c>
      <c r="AF72" s="59">
        <v>-7669.3999999999651</v>
      </c>
      <c r="AG72" s="58">
        <f t="shared" si="15"/>
        <v>521908.3</v>
      </c>
      <c r="AH72" s="21">
        <f>D72+F72+H72+J72+L72+N72+P72+R72+T72+AD72+AF72</f>
        <v>16633.099999999977</v>
      </c>
      <c r="AI72" s="55"/>
      <c r="AJ72" s="13"/>
    </row>
    <row r="73" spans="1:36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7">C73+D73</f>
        <v>965605.1</v>
      </c>
      <c r="F73" s="59">
        <v>26777.20000000007</v>
      </c>
      <c r="G73" s="58">
        <f t="shared" ref="G73:G85" si="28">E73+F73</f>
        <v>992382.3</v>
      </c>
      <c r="H73" s="59">
        <v>5000</v>
      </c>
      <c r="I73" s="58">
        <f t="shared" ref="I73:I85" si="29">G73+H73</f>
        <v>997382.3</v>
      </c>
      <c r="J73" s="59"/>
      <c r="K73" s="58">
        <f t="shared" ref="K73:K85" si="30">I73+J73</f>
        <v>997382.3</v>
      </c>
      <c r="L73" s="59">
        <v>96184.199999999953</v>
      </c>
      <c r="M73" s="58">
        <f t="shared" ref="M73:M85" si="31">K73+L73</f>
        <v>1093566.5</v>
      </c>
      <c r="N73" s="59"/>
      <c r="O73" s="58">
        <f t="shared" ref="O73:O85" si="32">M73+N73</f>
        <v>1093566.5</v>
      </c>
      <c r="P73" s="59"/>
      <c r="Q73" s="58">
        <f t="shared" ref="Q73:Q85" si="33">O73+P73</f>
        <v>1093566.5</v>
      </c>
      <c r="R73" s="59">
        <v>95258.800000000047</v>
      </c>
      <c r="S73" s="58">
        <f t="shared" ref="S73:S85" si="34">Q73+R73</f>
        <v>1188825.3</v>
      </c>
      <c r="T73" s="59">
        <v>21620.899999999907</v>
      </c>
      <c r="U73" s="58">
        <f t="shared" ref="U73:U85" si="35">S73+T73</f>
        <v>1210446.2</v>
      </c>
      <c r="V73" s="59"/>
      <c r="W73" s="58">
        <f t="shared" ref="W73:W85" si="36">U73+V73</f>
        <v>1210446.2</v>
      </c>
      <c r="X73" s="59"/>
      <c r="Y73" s="72">
        <f t="shared" ref="Y73:Y85" si="37">W73+X73</f>
        <v>1210446.2</v>
      </c>
      <c r="Z73" s="59">
        <v>58220</v>
      </c>
      <c r="AA73" s="58">
        <f t="shared" ref="AA73:AA85" si="38">Y73+Z73</f>
        <v>1268666.2</v>
      </c>
      <c r="AB73" s="59"/>
      <c r="AC73" s="58">
        <f t="shared" ref="AC73:AC85" si="39">AA73+AB73</f>
        <v>1268666.2</v>
      </c>
      <c r="AD73" s="59">
        <v>77755.199999999953</v>
      </c>
      <c r="AE73" s="58">
        <f t="shared" ref="AE73:AE85" si="40">AC73+AD73</f>
        <v>1346421.4</v>
      </c>
      <c r="AF73" s="59">
        <v>-19190.199999999953</v>
      </c>
      <c r="AG73" s="58">
        <f t="shared" ref="AG73:AG85" si="41">AE73+AF73</f>
        <v>1327231.2</v>
      </c>
      <c r="AH73" s="21">
        <f>D73+F73+H73+J73+L73+N73+P73+R73+T73+Z73+AD73+AF73</f>
        <v>361626.1</v>
      </c>
      <c r="AI73" s="55"/>
      <c r="AJ73" s="13"/>
    </row>
    <row r="74" spans="1:36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7"/>
        <v>530283.6</v>
      </c>
      <c r="F74" s="59">
        <v>-26200</v>
      </c>
      <c r="G74" s="58">
        <f t="shared" si="28"/>
        <v>504083.6</v>
      </c>
      <c r="H74" s="59"/>
      <c r="I74" s="58">
        <f t="shared" si="29"/>
        <v>504083.6</v>
      </c>
      <c r="J74" s="59"/>
      <c r="K74" s="58">
        <f t="shared" si="30"/>
        <v>504083.6</v>
      </c>
      <c r="L74" s="59">
        <v>-408.39999999996508</v>
      </c>
      <c r="M74" s="58">
        <f t="shared" si="31"/>
        <v>503675.2</v>
      </c>
      <c r="N74" s="59"/>
      <c r="O74" s="58">
        <f t="shared" si="32"/>
        <v>503675.2</v>
      </c>
      <c r="P74" s="59"/>
      <c r="Q74" s="58">
        <f t="shared" si="33"/>
        <v>503675.2</v>
      </c>
      <c r="R74" s="59">
        <v>-96.799999999988358</v>
      </c>
      <c r="S74" s="58">
        <f t="shared" si="34"/>
        <v>503578.4</v>
      </c>
      <c r="T74" s="59">
        <v>-386.90000000002328</v>
      </c>
      <c r="U74" s="58">
        <f t="shared" si="35"/>
        <v>503191.5</v>
      </c>
      <c r="V74" s="59"/>
      <c r="W74" s="58">
        <f t="shared" si="36"/>
        <v>503191.5</v>
      </c>
      <c r="X74" s="59"/>
      <c r="Y74" s="72">
        <f t="shared" si="37"/>
        <v>503191.5</v>
      </c>
      <c r="Z74" s="59"/>
      <c r="AA74" s="58">
        <f t="shared" si="38"/>
        <v>503191.5</v>
      </c>
      <c r="AB74" s="59"/>
      <c r="AC74" s="58">
        <f t="shared" si="39"/>
        <v>503191.5</v>
      </c>
      <c r="AD74" s="59"/>
      <c r="AE74" s="58">
        <f t="shared" si="40"/>
        <v>503191.5</v>
      </c>
      <c r="AF74" s="59">
        <v>20680.700000000012</v>
      </c>
      <c r="AG74" s="58">
        <f t="shared" si="41"/>
        <v>523872.2</v>
      </c>
      <c r="AH74" s="21">
        <f>D74+F74+H74+J74+L74+N74+P74+R74+T74+AF74</f>
        <v>-6411.3999999999651</v>
      </c>
      <c r="AI74" s="55"/>
      <c r="AJ74" s="13"/>
    </row>
    <row r="75" spans="1:36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7"/>
        <v>20330.3</v>
      </c>
      <c r="F75" s="59">
        <v>-0.6</v>
      </c>
      <c r="G75" s="58">
        <f t="shared" si="28"/>
        <v>20329.7</v>
      </c>
      <c r="H75" s="59"/>
      <c r="I75" s="58">
        <f t="shared" si="29"/>
        <v>20329.7</v>
      </c>
      <c r="J75" s="59"/>
      <c r="K75" s="58">
        <f t="shared" si="30"/>
        <v>20329.7</v>
      </c>
      <c r="L75" s="59"/>
      <c r="M75" s="58">
        <f t="shared" si="31"/>
        <v>20329.7</v>
      </c>
      <c r="N75" s="59"/>
      <c r="O75" s="58">
        <f t="shared" si="32"/>
        <v>20329.7</v>
      </c>
      <c r="P75" s="59"/>
      <c r="Q75" s="58">
        <f t="shared" si="33"/>
        <v>20329.7</v>
      </c>
      <c r="R75" s="59"/>
      <c r="S75" s="58">
        <f t="shared" si="34"/>
        <v>20329.7</v>
      </c>
      <c r="T75" s="59"/>
      <c r="U75" s="58">
        <f t="shared" si="35"/>
        <v>20329.7</v>
      </c>
      <c r="V75" s="59">
        <v>5000</v>
      </c>
      <c r="W75" s="58">
        <f t="shared" si="36"/>
        <v>25329.7</v>
      </c>
      <c r="X75" s="59"/>
      <c r="Y75" s="72">
        <f t="shared" si="37"/>
        <v>25329.7</v>
      </c>
      <c r="Z75" s="59"/>
      <c r="AA75" s="58">
        <f t="shared" si="38"/>
        <v>25329.7</v>
      </c>
      <c r="AB75" s="59"/>
      <c r="AC75" s="58">
        <f t="shared" si="39"/>
        <v>25329.7</v>
      </c>
      <c r="AD75" s="59"/>
      <c r="AE75" s="58">
        <f t="shared" si="40"/>
        <v>25329.7</v>
      </c>
      <c r="AF75" s="59">
        <v>427.09999999999854</v>
      </c>
      <c r="AG75" s="58">
        <f t="shared" si="41"/>
        <v>25756.799999999999</v>
      </c>
      <c r="AH75" s="21">
        <f>D75+F75+H75+J75+L75+N75+P75+V75+AF75</f>
        <v>5426.4999999999982</v>
      </c>
      <c r="AI75" s="55"/>
      <c r="AJ75" s="13"/>
    </row>
    <row r="76" spans="1:36" s="14" customFormat="1" ht="21" customHeight="1" x14ac:dyDescent="0.25">
      <c r="A76" s="61" t="s">
        <v>229</v>
      </c>
      <c r="B76" s="30" t="s">
        <v>230</v>
      </c>
      <c r="C76" s="31">
        <f t="shared" ref="C76:AH76" si="42">SUM(C77:C79)</f>
        <v>71546.2</v>
      </c>
      <c r="D76" s="31"/>
      <c r="E76" s="31">
        <f t="shared" si="42"/>
        <v>71546.2</v>
      </c>
      <c r="F76" s="31">
        <f t="shared" si="42"/>
        <v>23000</v>
      </c>
      <c r="G76" s="31">
        <f t="shared" si="42"/>
        <v>94546.2</v>
      </c>
      <c r="H76" s="31"/>
      <c r="I76" s="31">
        <f t="shared" si="42"/>
        <v>94546.2</v>
      </c>
      <c r="J76" s="31"/>
      <c r="K76" s="31">
        <f t="shared" si="42"/>
        <v>94546.2</v>
      </c>
      <c r="L76" s="31"/>
      <c r="M76" s="31">
        <f t="shared" si="42"/>
        <v>94546.2</v>
      </c>
      <c r="N76" s="31"/>
      <c r="O76" s="31">
        <f t="shared" si="42"/>
        <v>94546.2</v>
      </c>
      <c r="P76" s="31">
        <f t="shared" si="42"/>
        <v>15000</v>
      </c>
      <c r="Q76" s="31">
        <f t="shared" si="42"/>
        <v>109546.2</v>
      </c>
      <c r="R76" s="31"/>
      <c r="S76" s="31">
        <f t="shared" si="42"/>
        <v>109546.2</v>
      </c>
      <c r="T76" s="31"/>
      <c r="U76" s="31">
        <f t="shared" si="42"/>
        <v>109546.2</v>
      </c>
      <c r="V76" s="31"/>
      <c r="W76" s="31">
        <f t="shared" si="42"/>
        <v>109546.2</v>
      </c>
      <c r="X76" s="31"/>
      <c r="Y76" s="31">
        <f t="shared" si="42"/>
        <v>109546.2</v>
      </c>
      <c r="Z76" s="31"/>
      <c r="AA76" s="31">
        <f t="shared" si="42"/>
        <v>109546.2</v>
      </c>
      <c r="AB76" s="31"/>
      <c r="AC76" s="31">
        <f t="shared" si="42"/>
        <v>109546.2</v>
      </c>
      <c r="AD76" s="31"/>
      <c r="AE76" s="31">
        <f t="shared" si="42"/>
        <v>109546.2</v>
      </c>
      <c r="AF76" s="31">
        <f t="shared" si="42"/>
        <v>-742.09999999999854</v>
      </c>
      <c r="AG76" s="31">
        <f t="shared" si="42"/>
        <v>108804.1</v>
      </c>
      <c r="AH76" s="62">
        <f t="shared" si="42"/>
        <v>37257.9</v>
      </c>
      <c r="AI76" s="55"/>
      <c r="AJ76" s="13"/>
    </row>
    <row r="77" spans="1:36" ht="18.75" customHeight="1" x14ac:dyDescent="0.25">
      <c r="A77" s="56" t="s">
        <v>231</v>
      </c>
      <c r="B77" s="57" t="s">
        <v>232</v>
      </c>
      <c r="C77" s="63">
        <v>30783.4</v>
      </c>
      <c r="D77" s="20"/>
      <c r="E77" s="58">
        <f t="shared" si="27"/>
        <v>30783.4</v>
      </c>
      <c r="F77" s="59"/>
      <c r="G77" s="58">
        <f t="shared" si="28"/>
        <v>30783.4</v>
      </c>
      <c r="H77" s="59"/>
      <c r="I77" s="58">
        <f t="shared" si="29"/>
        <v>30783.4</v>
      </c>
      <c r="J77" s="59"/>
      <c r="K77" s="58">
        <f t="shared" si="30"/>
        <v>30783.4</v>
      </c>
      <c r="L77" s="59">
        <v>-181.60000000000218</v>
      </c>
      <c r="M77" s="58">
        <f t="shared" si="31"/>
        <v>30601.8</v>
      </c>
      <c r="N77" s="59"/>
      <c r="O77" s="58">
        <f t="shared" si="32"/>
        <v>30601.8</v>
      </c>
      <c r="P77" s="59"/>
      <c r="Q77" s="58">
        <f t="shared" si="33"/>
        <v>30601.8</v>
      </c>
      <c r="R77" s="59">
        <v>-464.59999999999854</v>
      </c>
      <c r="S77" s="58">
        <f t="shared" si="34"/>
        <v>30137.200000000001</v>
      </c>
      <c r="T77" s="59"/>
      <c r="U77" s="58">
        <f t="shared" si="35"/>
        <v>30137.200000000001</v>
      </c>
      <c r="V77" s="59"/>
      <c r="W77" s="58">
        <f t="shared" si="36"/>
        <v>30137.200000000001</v>
      </c>
      <c r="X77" s="59"/>
      <c r="Y77" s="72">
        <f t="shared" si="37"/>
        <v>30137.200000000001</v>
      </c>
      <c r="Z77" s="59"/>
      <c r="AA77" s="58">
        <f t="shared" si="38"/>
        <v>30137.200000000001</v>
      </c>
      <c r="AB77" s="59"/>
      <c r="AC77" s="58">
        <f t="shared" si="39"/>
        <v>30137.200000000001</v>
      </c>
      <c r="AD77" s="59"/>
      <c r="AE77" s="58">
        <f t="shared" si="40"/>
        <v>30137.200000000001</v>
      </c>
      <c r="AF77" s="59"/>
      <c r="AG77" s="58">
        <f t="shared" si="41"/>
        <v>30137.200000000001</v>
      </c>
      <c r="AH77" s="21">
        <f>D77+F77+H77+J77+L77+N77+P77+R77</f>
        <v>-646.20000000000073</v>
      </c>
      <c r="AI77" s="55"/>
      <c r="AJ77" s="13"/>
    </row>
    <row r="78" spans="1:36" ht="21" customHeight="1" x14ac:dyDescent="0.25">
      <c r="A78" s="56" t="s">
        <v>233</v>
      </c>
      <c r="B78" s="57" t="s">
        <v>234</v>
      </c>
      <c r="C78" s="63">
        <v>18042.3</v>
      </c>
      <c r="D78" s="20"/>
      <c r="E78" s="58">
        <f t="shared" si="27"/>
        <v>18042.3</v>
      </c>
      <c r="F78" s="59"/>
      <c r="G78" s="58">
        <f t="shared" si="28"/>
        <v>18042.3</v>
      </c>
      <c r="H78" s="59"/>
      <c r="I78" s="58">
        <f t="shared" si="29"/>
        <v>18042.3</v>
      </c>
      <c r="J78" s="59"/>
      <c r="K78" s="58">
        <f t="shared" si="30"/>
        <v>18042.3</v>
      </c>
      <c r="L78" s="59">
        <v>181.60000000000218</v>
      </c>
      <c r="M78" s="58">
        <f t="shared" si="31"/>
        <v>18223.900000000001</v>
      </c>
      <c r="N78" s="59"/>
      <c r="O78" s="58">
        <f t="shared" si="32"/>
        <v>18223.900000000001</v>
      </c>
      <c r="P78" s="59"/>
      <c r="Q78" s="58">
        <f t="shared" si="33"/>
        <v>18223.900000000001</v>
      </c>
      <c r="R78" s="59">
        <v>464.6</v>
      </c>
      <c r="S78" s="58">
        <f t="shared" si="34"/>
        <v>18688.5</v>
      </c>
      <c r="T78" s="59"/>
      <c r="U78" s="58">
        <f t="shared" si="35"/>
        <v>18688.5</v>
      </c>
      <c r="V78" s="59"/>
      <c r="W78" s="58">
        <f t="shared" si="36"/>
        <v>18688.5</v>
      </c>
      <c r="X78" s="59"/>
      <c r="Y78" s="72">
        <f t="shared" si="37"/>
        <v>18688.5</v>
      </c>
      <c r="Z78" s="59"/>
      <c r="AA78" s="58">
        <f t="shared" si="38"/>
        <v>18688.5</v>
      </c>
      <c r="AB78" s="59"/>
      <c r="AC78" s="58">
        <f t="shared" si="39"/>
        <v>18688.5</v>
      </c>
      <c r="AD78" s="59"/>
      <c r="AE78" s="58">
        <f t="shared" si="40"/>
        <v>18688.5</v>
      </c>
      <c r="AF78" s="59"/>
      <c r="AG78" s="58">
        <f t="shared" si="41"/>
        <v>18688.5</v>
      </c>
      <c r="AH78" s="21">
        <f>D78+F78+H78+J78+L78+N78+P78+R78</f>
        <v>646.20000000000221</v>
      </c>
      <c r="AI78" s="55"/>
      <c r="AJ78" s="13"/>
    </row>
    <row r="79" spans="1:36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7"/>
        <v>22720.5</v>
      </c>
      <c r="F79" s="59">
        <v>23000</v>
      </c>
      <c r="G79" s="58">
        <f t="shared" si="28"/>
        <v>45720.5</v>
      </c>
      <c r="H79" s="59"/>
      <c r="I79" s="58">
        <f t="shared" si="29"/>
        <v>45720.5</v>
      </c>
      <c r="J79" s="59"/>
      <c r="K79" s="58">
        <f t="shared" si="30"/>
        <v>45720.5</v>
      </c>
      <c r="L79" s="59"/>
      <c r="M79" s="58">
        <f t="shared" si="31"/>
        <v>45720.5</v>
      </c>
      <c r="N79" s="59"/>
      <c r="O79" s="58">
        <f t="shared" si="32"/>
        <v>45720.5</v>
      </c>
      <c r="P79" s="59">
        <v>15000</v>
      </c>
      <c r="Q79" s="58">
        <f t="shared" si="33"/>
        <v>60720.5</v>
      </c>
      <c r="R79" s="59"/>
      <c r="S79" s="58">
        <f t="shared" si="34"/>
        <v>60720.5</v>
      </c>
      <c r="T79" s="59"/>
      <c r="U79" s="58">
        <f t="shared" si="35"/>
        <v>60720.5</v>
      </c>
      <c r="V79" s="59"/>
      <c r="W79" s="58">
        <f t="shared" si="36"/>
        <v>60720.5</v>
      </c>
      <c r="X79" s="59"/>
      <c r="Y79" s="72">
        <f t="shared" si="37"/>
        <v>60720.5</v>
      </c>
      <c r="Z79" s="59"/>
      <c r="AA79" s="58">
        <f t="shared" si="38"/>
        <v>60720.5</v>
      </c>
      <c r="AB79" s="59"/>
      <c r="AC79" s="58">
        <f t="shared" si="39"/>
        <v>60720.5</v>
      </c>
      <c r="AD79" s="59"/>
      <c r="AE79" s="58">
        <f t="shared" si="40"/>
        <v>60720.5</v>
      </c>
      <c r="AF79" s="59">
        <v>-742.09999999999854</v>
      </c>
      <c r="AG79" s="58">
        <f t="shared" si="41"/>
        <v>59978.400000000001</v>
      </c>
      <c r="AH79" s="21">
        <f>D79+F79+H79+J79+L79+N79+P79+AF79</f>
        <v>37257.9</v>
      </c>
      <c r="AI79" s="55"/>
      <c r="AJ79" s="13"/>
    </row>
    <row r="80" spans="1:36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AG80" si="43">SUM(E81)</f>
        <v>2275609.6000000001</v>
      </c>
      <c r="F80" s="31"/>
      <c r="G80" s="31">
        <f t="shared" si="43"/>
        <v>2275609.6000000001</v>
      </c>
      <c r="H80" s="31"/>
      <c r="I80" s="31">
        <f t="shared" si="43"/>
        <v>2275609.6000000001</v>
      </c>
      <c r="J80" s="31"/>
      <c r="K80" s="31">
        <f t="shared" si="43"/>
        <v>2275609.6000000001</v>
      </c>
      <c r="L80" s="31"/>
      <c r="M80" s="31">
        <f t="shared" si="43"/>
        <v>2275609.6000000001</v>
      </c>
      <c r="N80" s="31"/>
      <c r="O80" s="31">
        <f t="shared" si="43"/>
        <v>2275609.6000000001</v>
      </c>
      <c r="P80" s="31"/>
      <c r="Q80" s="31">
        <f t="shared" si="43"/>
        <v>2275609.6000000001</v>
      </c>
      <c r="R80" s="31"/>
      <c r="S80" s="31">
        <f t="shared" si="43"/>
        <v>2275609.6000000001</v>
      </c>
      <c r="T80" s="31"/>
      <c r="U80" s="31">
        <f t="shared" si="43"/>
        <v>2275609.6000000001</v>
      </c>
      <c r="V80" s="31"/>
      <c r="W80" s="31">
        <f t="shared" si="43"/>
        <v>2275609.6000000001</v>
      </c>
      <c r="X80" s="31">
        <f t="shared" si="43"/>
        <v>-330000</v>
      </c>
      <c r="Y80" s="31">
        <f t="shared" si="43"/>
        <v>1945609.6</v>
      </c>
      <c r="Z80" s="31">
        <f t="shared" si="43"/>
        <v>-50000</v>
      </c>
      <c r="AA80" s="31">
        <f t="shared" si="43"/>
        <v>1895609.6</v>
      </c>
      <c r="AB80" s="31"/>
      <c r="AC80" s="31">
        <f t="shared" si="43"/>
        <v>1895609.6</v>
      </c>
      <c r="AD80" s="31"/>
      <c r="AE80" s="31">
        <f t="shared" si="43"/>
        <v>1895609.6</v>
      </c>
      <c r="AF80" s="31">
        <f t="shared" si="43"/>
        <v>-260000</v>
      </c>
      <c r="AG80" s="31">
        <f t="shared" si="43"/>
        <v>1635609.6000000001</v>
      </c>
      <c r="AH80" s="62">
        <f>AH81</f>
        <v>-640000</v>
      </c>
      <c r="AI80" s="55"/>
      <c r="AJ80" s="13"/>
    </row>
    <row r="81" spans="1:36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7"/>
        <v>2275609.6000000001</v>
      </c>
      <c r="F81" s="59"/>
      <c r="G81" s="58">
        <f t="shared" si="28"/>
        <v>2275609.6000000001</v>
      </c>
      <c r="H81" s="59"/>
      <c r="I81" s="58">
        <f t="shared" si="29"/>
        <v>2275609.6000000001</v>
      </c>
      <c r="J81" s="59"/>
      <c r="K81" s="58">
        <f t="shared" si="30"/>
        <v>2275609.6000000001</v>
      </c>
      <c r="L81" s="59"/>
      <c r="M81" s="58">
        <f t="shared" si="31"/>
        <v>2275609.6000000001</v>
      </c>
      <c r="N81" s="59"/>
      <c r="O81" s="58">
        <f t="shared" si="32"/>
        <v>2275609.6000000001</v>
      </c>
      <c r="P81" s="59"/>
      <c r="Q81" s="58">
        <f t="shared" si="33"/>
        <v>2275609.6000000001</v>
      </c>
      <c r="R81" s="59"/>
      <c r="S81" s="58">
        <f t="shared" si="34"/>
        <v>2275609.6000000001</v>
      </c>
      <c r="T81" s="59"/>
      <c r="U81" s="58">
        <f t="shared" si="35"/>
        <v>2275609.6000000001</v>
      </c>
      <c r="V81" s="59"/>
      <c r="W81" s="58">
        <f t="shared" si="36"/>
        <v>2275609.6000000001</v>
      </c>
      <c r="X81" s="59">
        <v>-330000</v>
      </c>
      <c r="Y81" s="72">
        <f t="shared" si="37"/>
        <v>1945609.6</v>
      </c>
      <c r="Z81" s="59">
        <v>-50000</v>
      </c>
      <c r="AA81" s="58">
        <f t="shared" si="38"/>
        <v>1895609.6</v>
      </c>
      <c r="AB81" s="59"/>
      <c r="AC81" s="58">
        <f t="shared" si="39"/>
        <v>1895609.6</v>
      </c>
      <c r="AD81" s="59"/>
      <c r="AE81" s="58">
        <f t="shared" si="40"/>
        <v>1895609.6</v>
      </c>
      <c r="AF81" s="59">
        <v>-260000</v>
      </c>
      <c r="AG81" s="58">
        <f t="shared" si="41"/>
        <v>1635609.6000000001</v>
      </c>
      <c r="AH81" s="21">
        <f>X81+Z81+AF81</f>
        <v>-640000</v>
      </c>
      <c r="AI81" s="77"/>
      <c r="AJ81" s="13"/>
    </row>
    <row r="82" spans="1:36" s="14" customFormat="1" ht="27" customHeight="1" x14ac:dyDescent="0.25">
      <c r="A82" s="61" t="s">
        <v>241</v>
      </c>
      <c r="B82" s="30" t="s">
        <v>242</v>
      </c>
      <c r="C82" s="31">
        <f t="shared" ref="C82:AH82" si="44">SUM(C83:C85)</f>
        <v>5663881.2000000002</v>
      </c>
      <c r="D82" s="31"/>
      <c r="E82" s="31">
        <f t="shared" si="44"/>
        <v>5663881.2000000002</v>
      </c>
      <c r="F82" s="31">
        <f t="shared" si="44"/>
        <v>-86.899999999906868</v>
      </c>
      <c r="G82" s="31">
        <f t="shared" si="44"/>
        <v>5663794.2999999998</v>
      </c>
      <c r="H82" s="31">
        <f t="shared" si="44"/>
        <v>48582.199999999953</v>
      </c>
      <c r="I82" s="31">
        <f t="shared" si="44"/>
        <v>5712376.5</v>
      </c>
      <c r="J82" s="31"/>
      <c r="K82" s="31">
        <f t="shared" si="44"/>
        <v>5712376.5</v>
      </c>
      <c r="L82" s="31">
        <f t="shared" si="44"/>
        <v>1140844.0000000002</v>
      </c>
      <c r="M82" s="31">
        <f t="shared" si="44"/>
        <v>6853220.5</v>
      </c>
      <c r="N82" s="31"/>
      <c r="O82" s="31">
        <f t="shared" si="44"/>
        <v>6853220.5</v>
      </c>
      <c r="P82" s="31">
        <f t="shared" si="44"/>
        <v>-50000</v>
      </c>
      <c r="Q82" s="31">
        <f t="shared" si="44"/>
        <v>6803220.5</v>
      </c>
      <c r="R82" s="31">
        <f t="shared" si="44"/>
        <v>260433.70000000007</v>
      </c>
      <c r="S82" s="31">
        <f t="shared" si="44"/>
        <v>7063654.2000000002</v>
      </c>
      <c r="T82" s="31"/>
      <c r="U82" s="31">
        <f t="shared" si="44"/>
        <v>7063654.2000000002</v>
      </c>
      <c r="V82" s="31"/>
      <c r="W82" s="31">
        <f t="shared" si="44"/>
        <v>7063654.2000000002</v>
      </c>
      <c r="X82" s="31"/>
      <c r="Y82" s="31">
        <f t="shared" si="44"/>
        <v>7063654.2000000002</v>
      </c>
      <c r="Z82" s="31"/>
      <c r="AA82" s="31">
        <f t="shared" si="44"/>
        <v>7063654.2000000002</v>
      </c>
      <c r="AB82" s="31"/>
      <c r="AC82" s="31">
        <f t="shared" si="44"/>
        <v>7063654.2000000002</v>
      </c>
      <c r="AD82" s="31"/>
      <c r="AE82" s="31">
        <f t="shared" si="44"/>
        <v>7063654.2000000002</v>
      </c>
      <c r="AF82" s="31">
        <f t="shared" si="44"/>
        <v>138120</v>
      </c>
      <c r="AG82" s="31">
        <f t="shared" si="44"/>
        <v>7201774.2000000002</v>
      </c>
      <c r="AH82" s="62">
        <f t="shared" si="44"/>
        <v>1537893.0000000002</v>
      </c>
      <c r="AI82" s="55"/>
      <c r="AJ82" s="13"/>
    </row>
    <row r="83" spans="1:36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7"/>
        <v>3411010.7</v>
      </c>
      <c r="F83" s="59"/>
      <c r="G83" s="58">
        <f t="shared" si="28"/>
        <v>3411010.7</v>
      </c>
      <c r="H83" s="59"/>
      <c r="I83" s="58">
        <f t="shared" si="29"/>
        <v>3411010.7</v>
      </c>
      <c r="J83" s="59"/>
      <c r="K83" s="58">
        <f t="shared" si="30"/>
        <v>3411010.7</v>
      </c>
      <c r="L83" s="59"/>
      <c r="M83" s="58">
        <f t="shared" si="31"/>
        <v>3411010.7</v>
      </c>
      <c r="N83" s="59"/>
      <c r="O83" s="58">
        <f t="shared" si="32"/>
        <v>3411010.7</v>
      </c>
      <c r="P83" s="59"/>
      <c r="Q83" s="58">
        <f t="shared" si="33"/>
        <v>3411010.7</v>
      </c>
      <c r="R83" s="59"/>
      <c r="S83" s="58">
        <f t="shared" si="34"/>
        <v>3411010.7</v>
      </c>
      <c r="T83" s="59"/>
      <c r="U83" s="58">
        <f t="shared" si="35"/>
        <v>3411010.7</v>
      </c>
      <c r="V83" s="59"/>
      <c r="W83" s="58">
        <f t="shared" si="36"/>
        <v>3411010.7</v>
      </c>
      <c r="X83" s="59"/>
      <c r="Y83" s="72">
        <f t="shared" si="37"/>
        <v>3411010.7</v>
      </c>
      <c r="Z83" s="59"/>
      <c r="AA83" s="58">
        <f t="shared" si="38"/>
        <v>3411010.7</v>
      </c>
      <c r="AB83" s="59"/>
      <c r="AC83" s="58">
        <f t="shared" si="39"/>
        <v>3411010.7</v>
      </c>
      <c r="AD83" s="59"/>
      <c r="AE83" s="58">
        <f t="shared" si="40"/>
        <v>3411010.7</v>
      </c>
      <c r="AF83" s="59"/>
      <c r="AG83" s="58">
        <f t="shared" si="41"/>
        <v>3411010.7</v>
      </c>
      <c r="AH83" s="21"/>
      <c r="AI83" s="55"/>
      <c r="AJ83" s="13"/>
    </row>
    <row r="84" spans="1:36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7"/>
        <v>282309.3</v>
      </c>
      <c r="F84" s="59"/>
      <c r="G84" s="58">
        <f t="shared" si="28"/>
        <v>282309.3</v>
      </c>
      <c r="H84" s="59"/>
      <c r="I84" s="58">
        <f t="shared" si="29"/>
        <v>282309.3</v>
      </c>
      <c r="J84" s="59"/>
      <c r="K84" s="58">
        <f t="shared" si="30"/>
        <v>282309.3</v>
      </c>
      <c r="L84" s="59">
        <v>243337.3</v>
      </c>
      <c r="M84" s="58">
        <f t="shared" si="31"/>
        <v>525646.6</v>
      </c>
      <c r="N84" s="59"/>
      <c r="O84" s="58">
        <f t="shared" si="32"/>
        <v>525646.6</v>
      </c>
      <c r="P84" s="59"/>
      <c r="Q84" s="58">
        <f t="shared" si="33"/>
        <v>525646.6</v>
      </c>
      <c r="R84" s="59">
        <v>238777.70000000007</v>
      </c>
      <c r="S84" s="58">
        <f t="shared" si="34"/>
        <v>764424.3</v>
      </c>
      <c r="T84" s="59">
        <v>10000</v>
      </c>
      <c r="U84" s="58">
        <f t="shared" si="35"/>
        <v>774424.3</v>
      </c>
      <c r="V84" s="59"/>
      <c r="W84" s="58">
        <f t="shared" si="36"/>
        <v>774424.3</v>
      </c>
      <c r="X84" s="59"/>
      <c r="Y84" s="72">
        <f t="shared" si="37"/>
        <v>774424.3</v>
      </c>
      <c r="Z84" s="59"/>
      <c r="AA84" s="58">
        <f t="shared" si="38"/>
        <v>774424.3</v>
      </c>
      <c r="AB84" s="59"/>
      <c r="AC84" s="58">
        <f t="shared" si="39"/>
        <v>774424.3</v>
      </c>
      <c r="AD84" s="59"/>
      <c r="AE84" s="58">
        <f t="shared" si="40"/>
        <v>774424.3</v>
      </c>
      <c r="AF84" s="59"/>
      <c r="AG84" s="58">
        <f t="shared" si="41"/>
        <v>774424.3</v>
      </c>
      <c r="AH84" s="21">
        <f>D84+F84+H84+J84+L84+N84+P84+R84+T84</f>
        <v>492115.00000000006</v>
      </c>
      <c r="AI84" s="55"/>
      <c r="AJ84" s="13"/>
    </row>
    <row r="85" spans="1:36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7"/>
        <v>1970561.2</v>
      </c>
      <c r="F85" s="59">
        <v>-86.899999999906868</v>
      </c>
      <c r="G85" s="58">
        <f t="shared" si="28"/>
        <v>1970474.3</v>
      </c>
      <c r="H85" s="59">
        <v>48582.199999999953</v>
      </c>
      <c r="I85" s="58">
        <f t="shared" si="29"/>
        <v>2019056.5</v>
      </c>
      <c r="J85" s="59"/>
      <c r="K85" s="58">
        <f t="shared" si="30"/>
        <v>2019056.5</v>
      </c>
      <c r="L85" s="59">
        <v>897506.70000000019</v>
      </c>
      <c r="M85" s="58">
        <f t="shared" si="31"/>
        <v>2916563.2</v>
      </c>
      <c r="N85" s="59"/>
      <c r="O85" s="58">
        <f t="shared" si="32"/>
        <v>2916563.2</v>
      </c>
      <c r="P85" s="59">
        <v>-50000</v>
      </c>
      <c r="Q85" s="58">
        <f t="shared" si="33"/>
        <v>2866563.2</v>
      </c>
      <c r="R85" s="59">
        <v>21656</v>
      </c>
      <c r="S85" s="58">
        <f t="shared" si="34"/>
        <v>2888219.2</v>
      </c>
      <c r="T85" s="59">
        <v>-10000</v>
      </c>
      <c r="U85" s="58">
        <f t="shared" si="35"/>
        <v>2878219.2</v>
      </c>
      <c r="V85" s="59"/>
      <c r="W85" s="58">
        <f t="shared" si="36"/>
        <v>2878219.2</v>
      </c>
      <c r="X85" s="59"/>
      <c r="Y85" s="72">
        <f t="shared" si="37"/>
        <v>2878219.2</v>
      </c>
      <c r="Z85" s="59"/>
      <c r="AA85" s="58">
        <f t="shared" si="38"/>
        <v>2878219.2</v>
      </c>
      <c r="AB85" s="59"/>
      <c r="AC85" s="58">
        <f t="shared" si="39"/>
        <v>2878219.2</v>
      </c>
      <c r="AD85" s="59"/>
      <c r="AE85" s="58">
        <f t="shared" si="40"/>
        <v>2878219.2</v>
      </c>
      <c r="AF85" s="59">
        <v>138120</v>
      </c>
      <c r="AG85" s="58">
        <f t="shared" si="41"/>
        <v>3016339.2</v>
      </c>
      <c r="AH85" s="21">
        <f>D85+F85+H85+J85+L85+N85+P85+R85+T85+AF85</f>
        <v>1045778.0000000002</v>
      </c>
      <c r="AI85" s="55"/>
      <c r="AJ85" s="13"/>
    </row>
    <row r="86" spans="1:36" s="14" customFormat="1" ht="15.75" customHeight="1" thickBot="1" x14ac:dyDescent="0.3">
      <c r="A86" s="100" t="s">
        <v>249</v>
      </c>
      <c r="B86" s="101"/>
      <c r="C86" s="40">
        <f>SUM(C7+C17+C20+C25+C36+C41+C46+C54+C57+C65+C71+C76+C80+C82)</f>
        <v>111397564.39999999</v>
      </c>
      <c r="D86" s="40"/>
      <c r="E86" s="40">
        <f t="shared" ref="E86:S86" si="45">SUM(E7+E17+E20+E25+E36+E41+E46+E54+E57+E65+E71+E76+E80+E82)</f>
        <v>111397564.39999999</v>
      </c>
      <c r="F86" s="40">
        <f t="shared" si="45"/>
        <v>486955.50000000116</v>
      </c>
      <c r="G86" s="40">
        <f t="shared" si="45"/>
        <v>111884519.89999999</v>
      </c>
      <c r="H86" s="40">
        <f t="shared" si="45"/>
        <v>791932.80000000086</v>
      </c>
      <c r="I86" s="40">
        <f t="shared" si="45"/>
        <v>112676452.69999999</v>
      </c>
      <c r="J86" s="40"/>
      <c r="K86" s="40">
        <f t="shared" si="45"/>
        <v>112676452.69999999</v>
      </c>
      <c r="L86" s="40">
        <f t="shared" si="45"/>
        <v>9155747.6999999974</v>
      </c>
      <c r="M86" s="40">
        <f t="shared" si="45"/>
        <v>121832200.39999999</v>
      </c>
      <c r="N86" s="40">
        <f t="shared" si="45"/>
        <v>462200</v>
      </c>
      <c r="O86" s="40">
        <f t="shared" si="45"/>
        <v>122294400.39999999</v>
      </c>
      <c r="P86" s="40">
        <f t="shared" si="45"/>
        <v>2036153.1000000006</v>
      </c>
      <c r="Q86" s="40">
        <f t="shared" si="45"/>
        <v>124330553.49999999</v>
      </c>
      <c r="R86" s="40">
        <f t="shared" si="45"/>
        <v>2408564.7000000002</v>
      </c>
      <c r="S86" s="40">
        <f t="shared" si="45"/>
        <v>126739118.2</v>
      </c>
      <c r="T86" s="40">
        <f>SUM(T7+T17+T20+T25+T36+T41+T46+T54+T57+T65+T71+T76+T80+T82)</f>
        <v>2567315.9999999991</v>
      </c>
      <c r="U86" s="40">
        <f t="shared" ref="U86:AG86" si="46">SUM(U7+U17+U20+U25+U36+U41+U46+U54+U57+U65+U71+U76+U80+U82)</f>
        <v>129306434.19999999</v>
      </c>
      <c r="V86" s="40">
        <f t="shared" si="46"/>
        <v>1078250.0000000002</v>
      </c>
      <c r="W86" s="40">
        <f t="shared" si="46"/>
        <v>130384684.19999999</v>
      </c>
      <c r="X86" s="40">
        <f t="shared" si="46"/>
        <v>2125408.6000000024</v>
      </c>
      <c r="Y86" s="40">
        <f t="shared" si="46"/>
        <v>132510092.80000001</v>
      </c>
      <c r="Z86" s="40"/>
      <c r="AA86" s="40">
        <f t="shared" si="46"/>
        <v>132510092.80000001</v>
      </c>
      <c r="AB86" s="40">
        <f t="shared" si="46"/>
        <v>836050.49999999907</v>
      </c>
      <c r="AC86" s="40">
        <f t="shared" si="46"/>
        <v>133346143.30000001</v>
      </c>
      <c r="AD86" s="40">
        <f t="shared" si="46"/>
        <v>69714.300000000512</v>
      </c>
      <c r="AE86" s="40">
        <f t="shared" si="46"/>
        <v>133415857.60000001</v>
      </c>
      <c r="AF86" s="40">
        <f t="shared" si="46"/>
        <v>2815074.0999999978</v>
      </c>
      <c r="AG86" s="40">
        <f t="shared" si="46"/>
        <v>136230931.69999999</v>
      </c>
      <c r="AH86" s="64">
        <f>(AH7+AH17+AH20+AH25+AH36+AH41+AH46+AH54+AH57+AH65+AH71+AH76+AH80+AH82)</f>
        <v>24833367.299999997</v>
      </c>
      <c r="AI86" s="55"/>
      <c r="AJ86" s="13"/>
    </row>
    <row r="88" spans="1:36" x14ac:dyDescent="0.2">
      <c r="AG88" s="34"/>
    </row>
    <row r="89" spans="1:36" x14ac:dyDescent="0.2">
      <c r="C89" s="42"/>
      <c r="D89" s="65"/>
      <c r="E89" s="65"/>
      <c r="F89" s="65"/>
      <c r="G89" s="65"/>
      <c r="H89" s="65"/>
      <c r="I89" s="65"/>
      <c r="J89" s="65"/>
      <c r="K89" s="65"/>
      <c r="L89" s="65"/>
      <c r="M89" s="66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34"/>
      <c r="AH89" s="34"/>
      <c r="AJ89" s="34"/>
    </row>
    <row r="90" spans="1:36" x14ac:dyDescent="0.2">
      <c r="J90" s="65"/>
      <c r="M90" s="66"/>
      <c r="O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34"/>
      <c r="AI90" s="67"/>
    </row>
    <row r="91" spans="1:36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6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34"/>
    </row>
    <row r="92" spans="1:36" x14ac:dyDescent="0.2">
      <c r="O92" s="65"/>
      <c r="Y92" s="65"/>
      <c r="AG92" s="34"/>
    </row>
    <row r="93" spans="1:36" x14ac:dyDescent="0.2">
      <c r="AG93" s="34"/>
    </row>
    <row r="94" spans="1:36" x14ac:dyDescent="0.2">
      <c r="AG94" s="34"/>
    </row>
    <row r="95" spans="1:36" x14ac:dyDescent="0.2">
      <c r="M95" s="66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34"/>
    </row>
    <row r="96" spans="1:36" x14ac:dyDescent="0.2">
      <c r="AG96" s="34"/>
    </row>
  </sheetData>
  <mergeCells count="22">
    <mergeCell ref="A86:B86"/>
    <mergeCell ref="A1:AH1"/>
    <mergeCell ref="A3:A5"/>
    <mergeCell ref="B3:B5"/>
    <mergeCell ref="C3:C5"/>
    <mergeCell ref="AG3:AG5"/>
    <mergeCell ref="AH3:AH5"/>
    <mergeCell ref="D4:E4"/>
    <mergeCell ref="F4:G4"/>
    <mergeCell ref="H4:I4"/>
    <mergeCell ref="T4:U4"/>
    <mergeCell ref="J4:K4"/>
    <mergeCell ref="L4:M4"/>
    <mergeCell ref="Z4:AA4"/>
    <mergeCell ref="N4:O4"/>
    <mergeCell ref="D3:AF3"/>
    <mergeCell ref="P4:Q4"/>
    <mergeCell ref="X4:Y4"/>
    <mergeCell ref="R4:S4"/>
    <mergeCell ref="V4:W4"/>
    <mergeCell ref="AB4:AC4"/>
    <mergeCell ref="AD4:AE4"/>
  </mergeCells>
  <printOptions horizontalCentered="1"/>
  <pageMargins left="0.39370078740157483" right="0.39370078740157483" top="0.35433070866141736" bottom="0.35433070866141736" header="0" footer="0"/>
  <pageSetup paperSize="8" scale="40" fitToHeight="0" orientation="landscape" r:id="rId1"/>
  <rowBreaks count="1" manualBreakCount="1"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2020-12-14T07:25:18Z</cp:lastPrinted>
  <dcterms:created xsi:type="dcterms:W3CDTF">2020-07-29T05:24:29Z</dcterms:created>
  <dcterms:modified xsi:type="dcterms:W3CDTF">2020-12-11T14:58:29Z</dcterms:modified>
</cp:coreProperties>
</file>