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'!$A$1:$AF$41</definedName>
    <definedName name="_xlnm.Print_Area" localSheetId="1">РАСХОДЫ!$A$1:$AF$86</definedName>
  </definedNames>
  <calcPr calcId="145621"/>
</workbook>
</file>

<file path=xl/calcChain.xml><?xml version="1.0" encoding="utf-8"?>
<calcChain xmlns="http://schemas.openxmlformats.org/spreadsheetml/2006/main">
  <c r="AF73" i="2" l="1"/>
  <c r="AF72" i="2"/>
  <c r="AF69" i="2"/>
  <c r="AF55" i="2"/>
  <c r="AF53" i="2"/>
  <c r="AF52" i="2"/>
  <c r="AF51" i="2"/>
  <c r="AF50" i="2"/>
  <c r="AF49" i="2"/>
  <c r="AF48" i="2"/>
  <c r="AF47" i="2"/>
  <c r="AF35" i="2"/>
  <c r="AF16" i="2"/>
  <c r="AF14" i="2"/>
  <c r="AF9" i="2"/>
  <c r="AC86" i="2"/>
  <c r="AC82" i="2"/>
  <c r="AE82" i="2"/>
  <c r="AC80" i="2"/>
  <c r="AE80" i="2"/>
  <c r="AC76" i="2"/>
  <c r="AE76" i="2"/>
  <c r="AC71" i="2"/>
  <c r="AC65" i="2"/>
  <c r="AD65" i="2"/>
  <c r="AB57" i="2"/>
  <c r="AC57" i="2"/>
  <c r="AE57" i="2"/>
  <c r="AB54" i="2"/>
  <c r="AC54" i="2"/>
  <c r="AD54" i="2"/>
  <c r="AA46" i="2"/>
  <c r="AC46" i="2"/>
  <c r="AD46" i="2"/>
  <c r="AC41" i="2"/>
  <c r="AE41" i="2"/>
  <c r="AB36" i="2"/>
  <c r="AC36" i="2"/>
  <c r="AE36" i="2"/>
  <c r="AB25" i="2"/>
  <c r="AC25" i="2"/>
  <c r="AD25" i="2"/>
  <c r="AC20" i="2"/>
  <c r="AD20" i="2"/>
  <c r="AE20" i="2"/>
  <c r="AC17" i="2"/>
  <c r="AE17" i="2"/>
  <c r="AC7" i="2"/>
  <c r="AD7" i="2"/>
  <c r="AE9" i="2"/>
  <c r="AE10" i="2"/>
  <c r="AE11" i="2"/>
  <c r="AE12" i="2"/>
  <c r="AE13" i="2"/>
  <c r="AE14" i="2"/>
  <c r="AE15" i="2"/>
  <c r="AE16" i="2"/>
  <c r="AE7" i="2" s="1"/>
  <c r="AE18" i="2"/>
  <c r="AE19" i="2"/>
  <c r="AE21" i="2"/>
  <c r="AE22" i="2"/>
  <c r="AE23" i="2"/>
  <c r="AE24" i="2"/>
  <c r="AE26" i="2"/>
  <c r="AE27" i="2"/>
  <c r="AE28" i="2"/>
  <c r="AE29" i="2"/>
  <c r="AE30" i="2"/>
  <c r="AE31" i="2"/>
  <c r="AE32" i="2"/>
  <c r="AE33" i="2"/>
  <c r="AE34" i="2"/>
  <c r="AE35" i="2"/>
  <c r="AE25" i="2" s="1"/>
  <c r="AE37" i="2"/>
  <c r="AE38" i="2"/>
  <c r="AE39" i="2"/>
  <c r="AE40" i="2"/>
  <c r="AE42" i="2"/>
  <c r="AE43" i="2"/>
  <c r="AE44" i="2"/>
  <c r="AE45" i="2"/>
  <c r="AE47" i="2"/>
  <c r="AE48" i="2"/>
  <c r="AE49" i="2"/>
  <c r="AE50" i="2"/>
  <c r="AE51" i="2"/>
  <c r="AE52" i="2"/>
  <c r="AE53" i="2"/>
  <c r="AE55" i="2"/>
  <c r="AE54" i="2" s="1"/>
  <c r="AE56" i="2"/>
  <c r="AE58" i="2"/>
  <c r="AE59" i="2"/>
  <c r="AE60" i="2"/>
  <c r="AE61" i="2"/>
  <c r="AE62" i="2"/>
  <c r="AE63" i="2"/>
  <c r="AE64" i="2"/>
  <c r="AE66" i="2"/>
  <c r="AE67" i="2"/>
  <c r="AE68" i="2"/>
  <c r="AE69" i="2"/>
  <c r="AE65" i="2" s="1"/>
  <c r="AE70" i="2"/>
  <c r="AE73" i="2"/>
  <c r="AE74" i="2"/>
  <c r="AE75" i="2"/>
  <c r="AE77" i="2"/>
  <c r="AE78" i="2"/>
  <c r="AE79" i="2"/>
  <c r="AE81" i="2"/>
  <c r="AE83" i="2"/>
  <c r="AE84" i="2"/>
  <c r="AE85" i="2"/>
  <c r="AE8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2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E46" i="2" l="1"/>
  <c r="AF32" i="1"/>
  <c r="AF31" i="1"/>
  <c r="AF40" i="1"/>
  <c r="AF34" i="1"/>
  <c r="AD32" i="1"/>
  <c r="AE14" i="1"/>
  <c r="AE34" i="1"/>
  <c r="AE35" i="1"/>
  <c r="AE36" i="1"/>
  <c r="AE37" i="1"/>
  <c r="AE38" i="1"/>
  <c r="AE39" i="1"/>
  <c r="AE40" i="1"/>
  <c r="AE33" i="1"/>
  <c r="AE23" i="1"/>
  <c r="AE24" i="1"/>
  <c r="AE25" i="1"/>
  <c r="AE26" i="1"/>
  <c r="AE28" i="1"/>
  <c r="AE29" i="1"/>
  <c r="AE30" i="1"/>
  <c r="AE22" i="1"/>
  <c r="AE21" i="1"/>
  <c r="AE20" i="1"/>
  <c r="AE17" i="1"/>
  <c r="AE18" i="1"/>
  <c r="AE16" i="1"/>
  <c r="AE12" i="1"/>
  <c r="AE11" i="1"/>
  <c r="AE10" i="1"/>
  <c r="AE9" i="1"/>
  <c r="AC32" i="1"/>
  <c r="AC34" i="1"/>
  <c r="AC35" i="1"/>
  <c r="AC36" i="1"/>
  <c r="AC37" i="1"/>
  <c r="AC38" i="1"/>
  <c r="AC31" i="1" s="1"/>
  <c r="AC41" i="1" s="1"/>
  <c r="AC39" i="1"/>
  <c r="AC40" i="1"/>
  <c r="AC33" i="1"/>
  <c r="AB31" i="1"/>
  <c r="AD31" i="1"/>
  <c r="AD41" i="1" s="1"/>
  <c r="AC7" i="1"/>
  <c r="AD7" i="1"/>
  <c r="AC23" i="1"/>
  <c r="AC24" i="1"/>
  <c r="AC25" i="1"/>
  <c r="AC26" i="1"/>
  <c r="AC28" i="1"/>
  <c r="AC29" i="1"/>
  <c r="AC30" i="1"/>
  <c r="AC22" i="1"/>
  <c r="AC21" i="1"/>
  <c r="AC20" i="1"/>
  <c r="AC19" i="1"/>
  <c r="AC15" i="1"/>
  <c r="AC17" i="1"/>
  <c r="AC18" i="1"/>
  <c r="AC16" i="1"/>
  <c r="AC14" i="1"/>
  <c r="AC13" i="1"/>
  <c r="AC12" i="1"/>
  <c r="AC11" i="1"/>
  <c r="AC10" i="1"/>
  <c r="AC9" i="1"/>
  <c r="AC8" i="1"/>
  <c r="AF59" i="2" l="1"/>
  <c r="AF58" i="2"/>
  <c r="AF37" i="2"/>
  <c r="AA82" i="2" l="1"/>
  <c r="Z80" i="2"/>
  <c r="AA80" i="2"/>
  <c r="AA76" i="2"/>
  <c r="Z71" i="2"/>
  <c r="AA71" i="2"/>
  <c r="AA65" i="2"/>
  <c r="AA54" i="2"/>
  <c r="Z57" i="2"/>
  <c r="AA57" i="2"/>
  <c r="AA41" i="2"/>
  <c r="AA36" i="2"/>
  <c r="AA25" i="2"/>
  <c r="AA20" i="2"/>
  <c r="AA17" i="2"/>
  <c r="AA7" i="2"/>
  <c r="AB7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F38" i="1"/>
  <c r="AB32" i="1"/>
  <c r="AB41" i="1"/>
  <c r="AF36" i="1"/>
  <c r="AF33" i="1"/>
  <c r="AA7" i="1"/>
  <c r="AA41" i="1" s="1"/>
  <c r="AA31" i="1"/>
  <c r="AA32" i="1"/>
  <c r="AA34" i="1"/>
  <c r="AA35" i="1"/>
  <c r="AA36" i="1"/>
  <c r="AA38" i="1"/>
  <c r="AA39" i="1"/>
  <c r="AA40" i="1"/>
  <c r="AA33" i="1"/>
  <c r="AA23" i="1"/>
  <c r="AA24" i="1"/>
  <c r="AA25" i="1"/>
  <c r="AA26" i="1"/>
  <c r="AA28" i="1"/>
  <c r="AA29" i="1"/>
  <c r="AA30" i="1"/>
  <c r="AA22" i="1"/>
  <c r="AA21" i="1"/>
  <c r="AA20" i="1"/>
  <c r="AA19" i="1"/>
  <c r="AA17" i="1"/>
  <c r="AA18" i="1"/>
  <c r="AA16" i="1"/>
  <c r="AA15" i="1"/>
  <c r="AA14" i="1"/>
  <c r="AA13" i="1"/>
  <c r="AA12" i="1"/>
  <c r="AA11" i="1"/>
  <c r="AA10" i="1"/>
  <c r="AA9" i="1"/>
  <c r="AA8" i="1"/>
  <c r="AA86" i="2" l="1"/>
  <c r="AB86" i="2"/>
  <c r="AF81" i="2"/>
  <c r="AF39" i="2"/>
  <c r="Y82" i="2"/>
  <c r="Y80" i="2"/>
  <c r="Y76" i="2"/>
  <c r="Y71" i="2"/>
  <c r="Y65" i="2"/>
  <c r="Y57" i="2"/>
  <c r="Y54" i="2"/>
  <c r="Y46" i="2"/>
  <c r="Y41" i="2"/>
  <c r="Y36" i="2"/>
  <c r="Z36" i="2"/>
  <c r="Y25" i="2"/>
  <c r="Y20" i="2"/>
  <c r="Y17" i="2"/>
  <c r="Y7" i="2"/>
  <c r="Z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2" i="1"/>
  <c r="Y34" i="1"/>
  <c r="Y35" i="1"/>
  <c r="Y36" i="1"/>
  <c r="Y38" i="1"/>
  <c r="Y31" i="1" s="1"/>
  <c r="Y39" i="1"/>
  <c r="Y40" i="1"/>
  <c r="Y33" i="1"/>
  <c r="Y23" i="1"/>
  <c r="Y24" i="1"/>
  <c r="Y25" i="1"/>
  <c r="Y26" i="1"/>
  <c r="Y28" i="1"/>
  <c r="Y29" i="1"/>
  <c r="Y30" i="1"/>
  <c r="Y22" i="1"/>
  <c r="Y21" i="1"/>
  <c r="Y20" i="1"/>
  <c r="Y19" i="1"/>
  <c r="Y17" i="1"/>
  <c r="Y18" i="1"/>
  <c r="Y16" i="1"/>
  <c r="Y15" i="1"/>
  <c r="Y14" i="1"/>
  <c r="Y13" i="1"/>
  <c r="Y12" i="1"/>
  <c r="Y11" i="1"/>
  <c r="Y8" i="1"/>
  <c r="Y10" i="1"/>
  <c r="Y9" i="1"/>
  <c r="Y86" i="2" l="1"/>
  <c r="Y7" i="1"/>
  <c r="Y41" i="1" s="1"/>
  <c r="AF80" i="2"/>
  <c r="AF70" i="2"/>
  <c r="AF68" i="2"/>
  <c r="AF67" i="2"/>
  <c r="AF66" i="2"/>
  <c r="X65" i="2"/>
  <c r="AF64" i="2"/>
  <c r="AF63" i="2"/>
  <c r="AF62" i="2"/>
  <c r="AF61" i="2"/>
  <c r="AF60" i="2"/>
  <c r="AF56" i="2"/>
  <c r="X46" i="2"/>
  <c r="AF45" i="2"/>
  <c r="AF44" i="2"/>
  <c r="AF43" i="2"/>
  <c r="AF42" i="2"/>
  <c r="AF38" i="2"/>
  <c r="AF34" i="2"/>
  <c r="AF32" i="2"/>
  <c r="AF31" i="2"/>
  <c r="AF29" i="2"/>
  <c r="AF28" i="2"/>
  <c r="AF26" i="2"/>
  <c r="AF23" i="2"/>
  <c r="AF22" i="2"/>
  <c r="AF17" i="2"/>
  <c r="AF18" i="2"/>
  <c r="AF11" i="2"/>
  <c r="W82" i="2"/>
  <c r="W80" i="2"/>
  <c r="X80" i="2"/>
  <c r="W76" i="2"/>
  <c r="W71" i="2"/>
  <c r="W65" i="2"/>
  <c r="W57" i="2"/>
  <c r="X57" i="2"/>
  <c r="W54" i="2"/>
  <c r="X54" i="2"/>
  <c r="W46" i="2"/>
  <c r="W41" i="2"/>
  <c r="X41" i="2"/>
  <c r="W36" i="2"/>
  <c r="X36" i="2"/>
  <c r="W25" i="2"/>
  <c r="X25" i="2"/>
  <c r="W20" i="2"/>
  <c r="X20" i="2"/>
  <c r="W17" i="2"/>
  <c r="X17" i="2"/>
  <c r="W7" i="2"/>
  <c r="X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31" i="1"/>
  <c r="AF39" i="1"/>
  <c r="AF35" i="1"/>
  <c r="X32" i="1"/>
  <c r="AF26" i="1"/>
  <c r="AF25" i="1"/>
  <c r="AF24" i="1"/>
  <c r="AF29" i="1"/>
  <c r="X7" i="1"/>
  <c r="X41" i="1" s="1"/>
  <c r="AF22" i="1"/>
  <c r="X8" i="1"/>
  <c r="AF9" i="1"/>
  <c r="W31" i="1"/>
  <c r="W32" i="1"/>
  <c r="W34" i="1"/>
  <c r="W35" i="1"/>
  <c r="W36" i="1"/>
  <c r="W38" i="1"/>
  <c r="W39" i="1"/>
  <c r="W40" i="1"/>
  <c r="W33" i="1"/>
  <c r="W30" i="1"/>
  <c r="W23" i="1"/>
  <c r="W24" i="1"/>
  <c r="W25" i="1"/>
  <c r="W26" i="1"/>
  <c r="W28" i="1"/>
  <c r="W29" i="1"/>
  <c r="W22" i="1"/>
  <c r="W21" i="1"/>
  <c r="W20" i="1"/>
  <c r="W19" i="1"/>
  <c r="W17" i="1"/>
  <c r="W18" i="1"/>
  <c r="W16" i="1"/>
  <c r="W15" i="1" s="1"/>
  <c r="W14" i="1"/>
  <c r="W13" i="1"/>
  <c r="W12" i="1"/>
  <c r="W11" i="1"/>
  <c r="W10" i="1"/>
  <c r="W9" i="1"/>
  <c r="W8" i="1"/>
  <c r="W86" i="2" l="1"/>
  <c r="X86" i="2"/>
  <c r="W7" i="1"/>
  <c r="W41" i="1" s="1"/>
  <c r="AF75" i="2"/>
  <c r="AF13" i="2"/>
  <c r="V32" i="1"/>
  <c r="V31" i="1" s="1"/>
  <c r="V41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4" i="1"/>
  <c r="U35" i="1"/>
  <c r="U32" i="1" s="1"/>
  <c r="U31" i="1" s="1"/>
  <c r="U36" i="1"/>
  <c r="U38" i="1"/>
  <c r="U39" i="1"/>
  <c r="U40" i="1"/>
  <c r="U33" i="1"/>
  <c r="U21" i="1"/>
  <c r="U22" i="1"/>
  <c r="U23" i="1"/>
  <c r="U24" i="1"/>
  <c r="U25" i="1"/>
  <c r="U26" i="1"/>
  <c r="U28" i="1"/>
  <c r="U29" i="1"/>
  <c r="U30" i="1"/>
  <c r="U20" i="1"/>
  <c r="U19" i="1"/>
  <c r="U17" i="1"/>
  <c r="U18" i="1"/>
  <c r="U16" i="1"/>
  <c r="U15" i="1"/>
  <c r="U14" i="1"/>
  <c r="U13" i="1"/>
  <c r="U12" i="1"/>
  <c r="U11" i="1" s="1"/>
  <c r="U8" i="1"/>
  <c r="U10" i="1"/>
  <c r="U9" i="1"/>
  <c r="U86" i="2" l="1"/>
  <c r="AE32" i="1"/>
  <c r="AE31" i="1" s="1"/>
  <c r="V86" i="2"/>
  <c r="U7" i="1"/>
  <c r="U41" i="1" s="1"/>
  <c r="AF85" i="2"/>
  <c r="E85" i="2"/>
  <c r="G85" i="2" s="1"/>
  <c r="I85" i="2" s="1"/>
  <c r="K85" i="2" s="1"/>
  <c r="M85" i="2" s="1"/>
  <c r="O85" i="2" s="1"/>
  <c r="Q85" i="2" s="1"/>
  <c r="S85" i="2" s="1"/>
  <c r="AF84" i="2"/>
  <c r="AF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AF79" i="2"/>
  <c r="K79" i="2"/>
  <c r="M79" i="2" s="1"/>
  <c r="O79" i="2" s="1"/>
  <c r="Q79" i="2" s="1"/>
  <c r="S79" i="2" s="1"/>
  <c r="G79" i="2"/>
  <c r="I79" i="2" s="1"/>
  <c r="E79" i="2"/>
  <c r="AF78" i="2"/>
  <c r="AF76" i="2" s="1"/>
  <c r="E78" i="2"/>
  <c r="G78" i="2" s="1"/>
  <c r="I78" i="2" s="1"/>
  <c r="K78" i="2" s="1"/>
  <c r="M78" i="2" s="1"/>
  <c r="O78" i="2" s="1"/>
  <c r="Q78" i="2" s="1"/>
  <c r="S78" i="2" s="1"/>
  <c r="AF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AF74" i="2"/>
  <c r="AF71" i="2" s="1"/>
  <c r="G74" i="2"/>
  <c r="I74" i="2" s="1"/>
  <c r="K74" i="2" s="1"/>
  <c r="M74" i="2" s="1"/>
  <c r="O74" i="2" s="1"/>
  <c r="Q74" i="2" s="1"/>
  <c r="S74" i="2" s="1"/>
  <c r="E74" i="2"/>
  <c r="E73" i="2"/>
  <c r="G73" i="2" s="1"/>
  <c r="I73" i="2" s="1"/>
  <c r="K73" i="2" s="1"/>
  <c r="M73" i="2" s="1"/>
  <c r="O73" i="2" s="1"/>
  <c r="Q73" i="2" s="1"/>
  <c r="S73" i="2" s="1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AF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AF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AF54" i="2"/>
  <c r="T54" i="2"/>
  <c r="R54" i="2"/>
  <c r="P54" i="2"/>
  <c r="H54" i="2"/>
  <c r="F54" i="2"/>
  <c r="C54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AF40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AF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AF30" i="2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AF27" i="2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AF21" i="2"/>
  <c r="AF20" i="2" s="1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AF12" i="2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AF10" i="2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0" i="1"/>
  <c r="O40" i="1" s="1"/>
  <c r="Q40" i="1" s="1"/>
  <c r="S40" i="1" s="1"/>
  <c r="I39" i="1"/>
  <c r="K39" i="1" s="1"/>
  <c r="M39" i="1" s="1"/>
  <c r="O39" i="1" s="1"/>
  <c r="Q39" i="1" s="1"/>
  <c r="S39" i="1" s="1"/>
  <c r="G39" i="1"/>
  <c r="O38" i="1"/>
  <c r="Q38" i="1" s="1"/>
  <c r="S38" i="1" s="1"/>
  <c r="G38" i="1"/>
  <c r="I38" i="1" s="1"/>
  <c r="K38" i="1" s="1"/>
  <c r="M38" i="1" s="1"/>
  <c r="E38" i="1"/>
  <c r="I36" i="1"/>
  <c r="K36" i="1" s="1"/>
  <c r="M36" i="1" s="1"/>
  <c r="O36" i="1" s="1"/>
  <c r="Q36" i="1" s="1"/>
  <c r="S36" i="1" s="1"/>
  <c r="E36" i="1"/>
  <c r="G36" i="1" s="1"/>
  <c r="S35" i="1"/>
  <c r="G35" i="1"/>
  <c r="I35" i="1" s="1"/>
  <c r="K35" i="1" s="1"/>
  <c r="M35" i="1" s="1"/>
  <c r="O35" i="1" s="1"/>
  <c r="Q35" i="1" s="1"/>
  <c r="E35" i="1"/>
  <c r="G34" i="1"/>
  <c r="I34" i="1" s="1"/>
  <c r="K34" i="1" s="1"/>
  <c r="M34" i="1" s="1"/>
  <c r="O34" i="1" s="1"/>
  <c r="Q34" i="1" s="1"/>
  <c r="S34" i="1" s="1"/>
  <c r="E34" i="1"/>
  <c r="G33" i="1"/>
  <c r="I33" i="1" s="1"/>
  <c r="E33" i="1"/>
  <c r="E32" i="1" s="1"/>
  <c r="T32" i="1"/>
  <c r="R32" i="1"/>
  <c r="R31" i="1" s="1"/>
  <c r="P32" i="1"/>
  <c r="P31" i="1" s="1"/>
  <c r="P41" i="1" s="1"/>
  <c r="N32" i="1"/>
  <c r="N31" i="1" s="1"/>
  <c r="N41" i="1" s="1"/>
  <c r="L32" i="1"/>
  <c r="L31" i="1" s="1"/>
  <c r="H32" i="1"/>
  <c r="H31" i="1" s="1"/>
  <c r="H41" i="1" s="1"/>
  <c r="F32" i="1"/>
  <c r="F31" i="1" s="1"/>
  <c r="C32" i="1"/>
  <c r="T31" i="1"/>
  <c r="E31" i="1"/>
  <c r="C31" i="1"/>
  <c r="G30" i="1"/>
  <c r="I30" i="1" s="1"/>
  <c r="K30" i="1" s="1"/>
  <c r="M30" i="1" s="1"/>
  <c r="O30" i="1" s="1"/>
  <c r="Q30" i="1" s="1"/>
  <c r="S30" i="1" s="1"/>
  <c r="E30" i="1"/>
  <c r="I29" i="1"/>
  <c r="K29" i="1" s="1"/>
  <c r="M29" i="1" s="1"/>
  <c r="O29" i="1" s="1"/>
  <c r="Q29" i="1" s="1"/>
  <c r="S29" i="1" s="1"/>
  <c r="E29" i="1"/>
  <c r="G29" i="1" s="1"/>
  <c r="E28" i="1"/>
  <c r="G28" i="1" s="1"/>
  <c r="I28" i="1" s="1"/>
  <c r="K28" i="1" s="1"/>
  <c r="M28" i="1" s="1"/>
  <c r="O28" i="1" s="1"/>
  <c r="Q28" i="1" s="1"/>
  <c r="S28" i="1" s="1"/>
  <c r="I26" i="1"/>
  <c r="K26" i="1" s="1"/>
  <c r="M26" i="1" s="1"/>
  <c r="O26" i="1" s="1"/>
  <c r="Q26" i="1" s="1"/>
  <c r="S26" i="1" s="1"/>
  <c r="E26" i="1"/>
  <c r="G26" i="1" s="1"/>
  <c r="G25" i="1"/>
  <c r="I25" i="1" s="1"/>
  <c r="K25" i="1" s="1"/>
  <c r="M25" i="1" s="1"/>
  <c r="O25" i="1" s="1"/>
  <c r="Q25" i="1" s="1"/>
  <c r="S25" i="1" s="1"/>
  <c r="E25" i="1"/>
  <c r="O24" i="1"/>
  <c r="Q24" i="1" s="1"/>
  <c r="S24" i="1" s="1"/>
  <c r="E24" i="1"/>
  <c r="G24" i="1" s="1"/>
  <c r="I24" i="1" s="1"/>
  <c r="K24" i="1" s="1"/>
  <c r="M24" i="1" s="1"/>
  <c r="E23" i="1"/>
  <c r="G23" i="1" s="1"/>
  <c r="I23" i="1" s="1"/>
  <c r="K23" i="1" s="1"/>
  <c r="M23" i="1" s="1"/>
  <c r="O23" i="1" s="1"/>
  <c r="Q23" i="1" s="1"/>
  <c r="S23" i="1" s="1"/>
  <c r="M22" i="1"/>
  <c r="O22" i="1" s="1"/>
  <c r="Q22" i="1" s="1"/>
  <c r="S22" i="1" s="1"/>
  <c r="E22" i="1"/>
  <c r="G22" i="1" s="1"/>
  <c r="I22" i="1" s="1"/>
  <c r="K22" i="1" s="1"/>
  <c r="E21" i="1"/>
  <c r="G21" i="1" s="1"/>
  <c r="I21" i="1" s="1"/>
  <c r="K21" i="1" s="1"/>
  <c r="M21" i="1" s="1"/>
  <c r="O21" i="1" s="1"/>
  <c r="Q21" i="1" s="1"/>
  <c r="S21" i="1" s="1"/>
  <c r="I20" i="1"/>
  <c r="G20" i="1"/>
  <c r="E20" i="1"/>
  <c r="E19" i="1"/>
  <c r="C19" i="1"/>
  <c r="G18" i="1"/>
  <c r="I18" i="1" s="1"/>
  <c r="K18" i="1" s="1"/>
  <c r="M18" i="1" s="1"/>
  <c r="O18" i="1" s="1"/>
  <c r="Q18" i="1" s="1"/>
  <c r="S18" i="1" s="1"/>
  <c r="E18" i="1"/>
  <c r="G17" i="1"/>
  <c r="I17" i="1" s="1"/>
  <c r="K17" i="1" s="1"/>
  <c r="M17" i="1" s="1"/>
  <c r="O17" i="1" s="1"/>
  <c r="Q17" i="1" s="1"/>
  <c r="S17" i="1" s="1"/>
  <c r="E17" i="1"/>
  <c r="G16" i="1"/>
  <c r="I16" i="1" s="1"/>
  <c r="I15" i="1" s="1"/>
  <c r="E16" i="1"/>
  <c r="G15" i="1"/>
  <c r="E15" i="1"/>
  <c r="C15" i="1"/>
  <c r="I14" i="1"/>
  <c r="K14" i="1" s="1"/>
  <c r="K13" i="1" s="1"/>
  <c r="G14" i="1"/>
  <c r="G13" i="1" s="1"/>
  <c r="E14" i="1"/>
  <c r="E13" i="1"/>
  <c r="C13" i="1"/>
  <c r="G12" i="1"/>
  <c r="I12" i="1" s="1"/>
  <c r="E12" i="1"/>
  <c r="G11" i="1"/>
  <c r="E11" i="1"/>
  <c r="C11" i="1"/>
  <c r="E10" i="1"/>
  <c r="G9" i="1"/>
  <c r="I9" i="1" s="1"/>
  <c r="K9" i="1" s="1"/>
  <c r="E9" i="1"/>
  <c r="AF8" i="1"/>
  <c r="AF7" i="1" s="1"/>
  <c r="R8" i="1"/>
  <c r="C8" i="1"/>
  <c r="R7" i="1"/>
  <c r="L7" i="1"/>
  <c r="F7" i="1"/>
  <c r="C7" i="1"/>
  <c r="C41" i="1" s="1"/>
  <c r="R41" i="1" l="1"/>
  <c r="AF41" i="1"/>
  <c r="H86" i="2"/>
  <c r="F86" i="2"/>
  <c r="F41" i="1"/>
  <c r="L41" i="1"/>
  <c r="M9" i="1"/>
  <c r="I42" i="2"/>
  <c r="G41" i="2"/>
  <c r="K16" i="1"/>
  <c r="I32" i="1"/>
  <c r="I31" i="1" s="1"/>
  <c r="K33" i="1"/>
  <c r="G8" i="1"/>
  <c r="G7" i="1" s="1"/>
  <c r="G41" i="1" s="1"/>
  <c r="I17" i="2"/>
  <c r="K18" i="2"/>
  <c r="E8" i="1"/>
  <c r="E7" i="1" s="1"/>
  <c r="E41" i="1" s="1"/>
  <c r="G10" i="1"/>
  <c r="I10" i="1" s="1"/>
  <c r="K10" i="1" s="1"/>
  <c r="M10" i="1" s="1"/>
  <c r="O10" i="1" s="1"/>
  <c r="Q10" i="1" s="1"/>
  <c r="S10" i="1" s="1"/>
  <c r="K12" i="1"/>
  <c r="I11" i="1"/>
  <c r="I19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0" i="1"/>
  <c r="G32" i="1"/>
  <c r="G31" i="1" s="1"/>
  <c r="I20" i="2"/>
  <c r="K20" i="2"/>
  <c r="I26" i="2"/>
  <c r="G82" i="2"/>
  <c r="M20" i="2"/>
  <c r="G38" i="2"/>
  <c r="E36" i="2"/>
  <c r="I82" i="2"/>
  <c r="K83" i="2"/>
  <c r="T41" i="1"/>
  <c r="L86" i="2"/>
  <c r="O21" i="2"/>
  <c r="G55" i="2"/>
  <c r="E54" i="2"/>
  <c r="K58" i="2"/>
  <c r="I13" i="1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AF7" i="2"/>
  <c r="AF46" i="2"/>
  <c r="G19" i="1"/>
  <c r="R86" i="2"/>
  <c r="G46" i="2"/>
  <c r="I46" i="2"/>
  <c r="K47" i="2"/>
  <c r="AF41" i="2"/>
  <c r="T86" i="2"/>
  <c r="G20" i="2"/>
  <c r="AF25" i="2"/>
  <c r="E76" i="2"/>
  <c r="G77" i="2"/>
  <c r="G17" i="2"/>
  <c r="AF86" i="2" l="1"/>
  <c r="K26" i="2"/>
  <c r="I25" i="2"/>
  <c r="M33" i="1"/>
  <c r="K32" i="1"/>
  <c r="K31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6" i="1"/>
  <c r="K15" i="1"/>
  <c r="I59" i="2"/>
  <c r="G57" i="2"/>
  <c r="G7" i="2"/>
  <c r="I8" i="2"/>
  <c r="M58" i="2"/>
  <c r="M20" i="1"/>
  <c r="K19" i="1"/>
  <c r="E86" i="2"/>
  <c r="K17" i="2"/>
  <c r="M18" i="2"/>
  <c r="I41" i="2"/>
  <c r="K42" i="2"/>
  <c r="I38" i="2"/>
  <c r="G36" i="2"/>
  <c r="M13" i="1"/>
  <c r="O14" i="1"/>
  <c r="O9" i="1"/>
  <c r="M8" i="1"/>
  <c r="M81" i="2"/>
  <c r="K80" i="2"/>
  <c r="G54" i="2"/>
  <c r="I55" i="2"/>
  <c r="G65" i="2"/>
  <c r="I66" i="2"/>
  <c r="G25" i="2"/>
  <c r="I8" i="1"/>
  <c r="I7" i="1" s="1"/>
  <c r="I41" i="1" s="1"/>
  <c r="K8" i="1"/>
  <c r="K7" i="1" s="1"/>
  <c r="K41" i="1" l="1"/>
  <c r="O81" i="2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0" i="1"/>
  <c r="M19" i="1"/>
  <c r="O16" i="1"/>
  <c r="M15" i="1"/>
  <c r="M7" i="1" s="1"/>
  <c r="M32" i="1"/>
  <c r="M31" i="1" s="1"/>
  <c r="O33" i="1"/>
  <c r="O37" i="2"/>
  <c r="O13" i="1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1" i="1" l="1"/>
  <c r="Q33" i="1"/>
  <c r="O32" i="1"/>
  <c r="O31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0" i="1"/>
  <c r="O19" i="1"/>
  <c r="I86" i="2"/>
  <c r="S14" i="1"/>
  <c r="Q13" i="1"/>
  <c r="O46" i="2"/>
  <c r="Q47" i="2"/>
  <c r="K65" i="2"/>
  <c r="M66" i="2"/>
  <c r="O11" i="1"/>
  <c r="Q12" i="1"/>
  <c r="O7" i="1"/>
  <c r="O41" i="1" s="1"/>
  <c r="M25" i="2"/>
  <c r="O26" i="2"/>
  <c r="O15" i="1"/>
  <c r="Q16" i="1"/>
  <c r="O72" i="2"/>
  <c r="M71" i="2"/>
  <c r="M8" i="2"/>
  <c r="K7" i="2"/>
  <c r="O82" i="2"/>
  <c r="Q83" i="2"/>
  <c r="Q37" i="2"/>
  <c r="K54" i="2"/>
  <c r="M55" i="2"/>
  <c r="Q81" i="2"/>
  <c r="O80" i="2"/>
  <c r="K86" i="2" l="1"/>
  <c r="Q82" i="2"/>
  <c r="S83" i="2"/>
  <c r="O25" i="2"/>
  <c r="Q26" i="2"/>
  <c r="AE8" i="1"/>
  <c r="S8" i="1"/>
  <c r="O59" i="2"/>
  <c r="M57" i="2"/>
  <c r="O66" i="2"/>
  <c r="M65" i="2"/>
  <c r="S20" i="1"/>
  <c r="Q19" i="1"/>
  <c r="AE13" i="1"/>
  <c r="S13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5" i="1"/>
  <c r="Q7" i="1" s="1"/>
  <c r="S16" i="1"/>
  <c r="Q42" i="2"/>
  <c r="O41" i="2"/>
  <c r="O55" i="2"/>
  <c r="M54" i="2"/>
  <c r="S47" i="2"/>
  <c r="Q46" i="2"/>
  <c r="O77" i="2"/>
  <c r="M76" i="2"/>
  <c r="S33" i="1"/>
  <c r="Q32" i="1"/>
  <c r="Q31" i="1" s="1"/>
  <c r="Q41" i="1" l="1"/>
  <c r="Q77" i="2"/>
  <c r="O76" i="2"/>
  <c r="Q59" i="2"/>
  <c r="O57" i="2"/>
  <c r="Q55" i="2"/>
  <c r="O54" i="2"/>
  <c r="Q71" i="2"/>
  <c r="S72" i="2"/>
  <c r="AE19" i="1"/>
  <c r="S19" i="1"/>
  <c r="S7" i="1" s="1"/>
  <c r="S41" i="1" s="1"/>
  <c r="S26" i="2"/>
  <c r="Q25" i="2"/>
  <c r="S32" i="1"/>
  <c r="S31" i="1" s="1"/>
  <c r="M86" i="2"/>
  <c r="Q66" i="2"/>
  <c r="O65" i="2"/>
  <c r="S82" i="2"/>
  <c r="S46" i="2"/>
  <c r="Q38" i="2"/>
  <c r="O36" i="2"/>
  <c r="S11" i="1"/>
  <c r="Q8" i="2"/>
  <c r="O7" i="2"/>
  <c r="S42" i="2"/>
  <c r="Q41" i="2"/>
  <c r="S15" i="1"/>
  <c r="AE15" i="1"/>
  <c r="S17" i="2"/>
  <c r="S80" i="2"/>
  <c r="AE7" i="1" l="1"/>
  <c r="AE41" i="1" s="1"/>
  <c r="S25" i="2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  <c r="AD71" i="2"/>
  <c r="AD86" i="2"/>
  <c r="AE72" i="2"/>
  <c r="AE71" i="2"/>
  <c r="AE86" i="2" s="1"/>
</calcChain>
</file>

<file path=xl/sharedStrings.xml><?xml version="1.0" encoding="utf-8"?>
<sst xmlns="http://schemas.openxmlformats.org/spreadsheetml/2006/main" count="326" uniqueCount="255">
  <si>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</si>
  <si>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</si>
  <si>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</si>
  <si>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</si>
  <si>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</si>
  <si>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</si>
  <si>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</si>
  <si>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</si>
  <si>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</si>
  <si>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</si>
  <si>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</si>
  <si>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</si>
  <si>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</si>
  <si>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</si>
  <si>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</si>
  <si>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</si>
  <si>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</si>
  <si>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</si>
  <si>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</si>
  <si>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</si>
  <si>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</si>
  <si>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</si>
  <si>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</si>
  <si>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</si>
  <si>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</si>
  <si>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</si>
  <si>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</si>
  <si>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</si>
  <si>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</si>
  <si>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</si>
  <si>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</si>
  <si>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</si>
  <si>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</si>
  <si>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</si>
  <si>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</si>
  <si>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</si>
  <si>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</si>
  <si>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</si>
  <si>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</si>
  <si>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</si>
  <si>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</si>
  <si>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</si>
  <si>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</si>
  <si>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</si>
  <si>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</si>
  <si>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</si>
  <si>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</si>
  <si>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</si>
  <si>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</si>
  <si>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</si>
  <si>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</si>
  <si>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</si>
  <si>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</si>
  <si>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</si>
  <si>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</si>
  <si>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</si>
  <si>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</si>
  <si>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</si>
  <si>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</si>
  <si>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</si>
  <si>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</si>
  <si>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</si>
  <si>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</si>
  <si>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</si>
  <si>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</si>
  <si>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</si>
  <si>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</si>
  <si>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</si>
  <si>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</si>
  <si>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</si>
  <si>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</si>
  <si>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</si>
  <si>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</si>
  <si>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</si>
  <si>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</si>
  <si>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</si>
  <si>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</si>
  <si>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</si>
  <si>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</si>
  <si>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</si>
  <si>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</si>
  <si>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</si>
  <si>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</si>
  <si>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</si>
  <si>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</si>
  <si>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</si>
  <si>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</si>
  <si>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</si>
  <si>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</si>
  <si>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</si>
  <si>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</si>
  <si>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</si>
  <si>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</si>
  <si>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</si>
  <si>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</si>
  <si>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</si>
  <si>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</si>
  <si>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</si>
  <si>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</si>
  <si>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</si>
  <si>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</si>
  <si>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</si>
  <si>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</si>
  <si>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</si>
  <si>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</si>
  <si>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</si>
  <si>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</si>
  <si>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</si>
  <si>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</si>
  <si>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</si>
  <si>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</si>
  <si>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</si>
  <si>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</si>
  <si>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</si>
  <si>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</si>
  <si>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</si>
  <si>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</si>
  <si>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</si>
  <si>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</si>
  <si>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</si>
  <si>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</si>
  <si>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</si>
  <si>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</si>
  <si>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</si>
  <si>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</si>
  <si>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</si>
  <si>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</si>
  <si>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</si>
  <si>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</si>
  <si>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</si>
  <si>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</si>
  <si>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</si>
  <si>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</si>
  <si>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</si>
  <si>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</si>
  <si>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</si>
  <si>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</si>
  <si>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</si>
  <si>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</si>
  <si>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</si>
  <si>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</si>
  <si>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</si>
  <si>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</si>
  <si>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</si>
  <si>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</si>
  <si>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</si>
  <si>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</si>
  <si>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</si>
  <si>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</si>
  <si>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</si>
  <si>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</si>
  <si>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</si>
  <si>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</si>
  <si>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</si>
  <si>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</si>
  <si>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</si>
  <si>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</si>
  <si>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</si>
  <si>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</si>
  <si>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</si>
  <si>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</si>
  <si>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</si>
  <si>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</si>
  <si>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</si>
  <si>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</si>
  <si>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</si>
  <si>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</si>
  <si>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</si>
  <si>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</si>
  <si>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</si>
  <si>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</si>
  <si>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</si>
  <si>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</si>
  <si>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</si>
  <si>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</si>
  <si>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</si>
  <si>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</si>
  <si>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</si>
  <si>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</si>
  <si>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</si>
  <si>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</si>
  <si>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</si>
  <si>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</si>
  <si>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</si>
  <si>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</si>
  <si>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</si>
  <si>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</si>
  <si>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</si>
  <si>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</si>
  <si>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</si>
  <si>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</si>
  <si>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</si>
  <si>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</si>
  <si>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</si>
  <si>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</si>
  <si>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</si>
  <si>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</si>
  <si>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</si>
  <si>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</si>
  <si>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</si>
  <si>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</si>
  <si>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</si>
  <si>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</si>
  <si>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</si>
  <si>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</si>
  <si>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</si>
  <si>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</si>
  <si>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</si>
  <si>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</si>
  <si>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</si>
  <si>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</si>
  <si>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</si>
  <si>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</si>
  <si>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</si>
  <si>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</si>
  <si>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</si>
  <si>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</si>
  <si>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</si>
  <si>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</si>
  <si>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</si>
  <si>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</si>
  <si>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</si>
  <si>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</si>
  <si>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</si>
  <si>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</si>
  <si>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</si>
  <si>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</si>
  <si>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</si>
  <si>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</si>
  <si>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</si>
  <si>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</si>
  <si>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</si>
  <si>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</si>
  <si>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</si>
  <si>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</si>
  <si>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</si>
  <si>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</si>
  <si>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</si>
  <si>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</si>
  <si>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</si>
  <si>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</si>
  <si>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</si>
  <si>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</si>
  <si>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</si>
  <si>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</si>
  <si>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</si>
  <si>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</si>
  <si>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</si>
  <si>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</si>
  <si>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</si>
  <si>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</si>
  <si>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</si>
  <si>
    <t>126-ЗСО от 09.10.2020</t>
  </si>
  <si>
    <t>136-ЗСО от 05.11.2020</t>
  </si>
  <si>
    <t>137-ЗСО от 25.11.2020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</si>
</sst>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10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164" fontId="6" fillId="6" borderId="17" xfId="0" applyNumberFormat="1" applyFont="1" applyFill="1" applyBorder="1" applyAlignment="1">
      <alignment horizontal="center" vertical="center" wrapText="1" shrinkToFi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2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H8" sqref="AH8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30" width="17.5" style="1" customWidth="1"/>
    <col min="31" max="31" width="22.5" style="1" customWidth="1"/>
    <col min="32" max="32" width="18.33203125" style="1" customWidth="1"/>
    <col min="33" max="33" width="18" style="1" customWidth="1"/>
    <col min="34" max="34" width="16.5" style="1" customWidth="1"/>
    <col min="35" max="35" width="13.1640625" style="1" customWidth="1"/>
    <col min="36" max="36" width="15.83203125" style="1" bestFit="1" customWidth="1"/>
    <col min="37" max="37" width="16" style="1" bestFit="1" customWidth="1"/>
    <col min="38" max="16384" width="9.33203125" style="1"/>
  </cols>
  <sheetData>
    <row r="1" spans="1:33" ht="26.25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</row>
    <row r="2" spans="1:33" ht="19.5" customHeight="1" thickBot="1" x14ac:dyDescent="0.25">
      <c r="B2" s="2"/>
      <c r="C2" s="2"/>
      <c r="AF2" s="3" t="s">
        <v>1</v>
      </c>
    </row>
    <row r="3" spans="1:33" ht="89.25" customHeight="1" thickBot="1" x14ac:dyDescent="0.25">
      <c r="A3" s="78" t="s">
        <v>2</v>
      </c>
      <c r="B3" s="78" t="s">
        <v>3</v>
      </c>
      <c r="C3" s="81" t="s">
        <v>4</v>
      </c>
      <c r="D3" s="89" t="s">
        <v>5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84" t="s">
        <v>6</v>
      </c>
      <c r="AF3" s="81" t="s">
        <v>7</v>
      </c>
    </row>
    <row r="4" spans="1:33" ht="28.5" customHeight="1" thickBot="1" x14ac:dyDescent="0.25">
      <c r="A4" s="79"/>
      <c r="B4" s="79"/>
      <c r="C4" s="82"/>
      <c r="D4" s="87" t="s">
        <v>8</v>
      </c>
      <c r="E4" s="88"/>
      <c r="F4" s="87" t="s">
        <v>9</v>
      </c>
      <c r="G4" s="88"/>
      <c r="H4" s="87" t="s">
        <v>10</v>
      </c>
      <c r="I4" s="88"/>
      <c r="J4" s="87" t="s">
        <v>11</v>
      </c>
      <c r="K4" s="88"/>
      <c r="L4" s="87" t="s">
        <v>12</v>
      </c>
      <c r="M4" s="88"/>
      <c r="N4" s="87" t="s">
        <v>13</v>
      </c>
      <c r="O4" s="88"/>
      <c r="P4" s="87" t="s">
        <v>14</v>
      </c>
      <c r="Q4" s="88"/>
      <c r="R4" s="87" t="s">
        <v>15</v>
      </c>
      <c r="S4" s="88"/>
      <c r="T4" s="87" t="s">
        <v>16</v>
      </c>
      <c r="U4" s="88"/>
      <c r="V4" s="87" t="s">
        <v>250</v>
      </c>
      <c r="W4" s="88"/>
      <c r="X4" s="87" t="s">
        <v>251</v>
      </c>
      <c r="Y4" s="88"/>
      <c r="Z4" s="87" t="s">
        <v>252</v>
      </c>
      <c r="AA4" s="88"/>
      <c r="AB4" s="92" t="s">
        <v>253</v>
      </c>
      <c r="AC4" s="93"/>
      <c r="AD4" s="4" t="s">
        <v>254</v>
      </c>
      <c r="AE4" s="85"/>
      <c r="AF4" s="82"/>
    </row>
    <row r="5" spans="1:33" ht="28.5" customHeight="1" thickBot="1" x14ac:dyDescent="0.25">
      <c r="A5" s="80"/>
      <c r="B5" s="80"/>
      <c r="C5" s="83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86"/>
      <c r="AF5" s="83"/>
    </row>
    <row r="6" spans="1:33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</row>
    <row r="7" spans="1:33" s="14" customFormat="1" ht="18" customHeight="1" x14ac:dyDescent="0.2">
      <c r="A7" s="10" t="s">
        <v>19</v>
      </c>
      <c r="B7" s="11" t="s">
        <v>20</v>
      </c>
      <c r="C7" s="12">
        <f t="shared" ref="C7:AF7" si="0">SUM(C8,C11,C13,C15,C19,C22,C23,C24,C25,C26,C27,C28,C29,C30)</f>
        <v>73669099.004480675</v>
      </c>
      <c r="D7" s="12"/>
      <c r="E7" s="12">
        <f t="shared" si="0"/>
        <v>73669099.004480675</v>
      </c>
      <c r="F7" s="12">
        <f t="shared" si="0"/>
        <v>60000</v>
      </c>
      <c r="G7" s="12">
        <f t="shared" si="0"/>
        <v>73729099.004480675</v>
      </c>
      <c r="H7" s="12"/>
      <c r="I7" s="12">
        <f t="shared" si="0"/>
        <v>73729099.004480675</v>
      </c>
      <c r="J7" s="12"/>
      <c r="K7" s="12">
        <f t="shared" si="0"/>
        <v>73729099.004480675</v>
      </c>
      <c r="L7" s="12">
        <f t="shared" si="0"/>
        <v>21034.1</v>
      </c>
      <c r="M7" s="12">
        <f t="shared" si="0"/>
        <v>73750133.104480669</v>
      </c>
      <c r="N7" s="12"/>
      <c r="O7" s="12">
        <f t="shared" si="0"/>
        <v>73750133.104480669</v>
      </c>
      <c r="P7" s="12"/>
      <c r="Q7" s="12">
        <f t="shared" si="0"/>
        <v>73750133.104480669</v>
      </c>
      <c r="R7" s="12">
        <f t="shared" si="0"/>
        <v>-1968208.6999999993</v>
      </c>
      <c r="S7" s="12">
        <f t="shared" si="0"/>
        <v>71781924.404480666</v>
      </c>
      <c r="T7" s="12"/>
      <c r="U7" s="12">
        <f t="shared" si="0"/>
        <v>71781924.404480666</v>
      </c>
      <c r="V7" s="12"/>
      <c r="W7" s="12">
        <f t="shared" si="0"/>
        <v>71781924.404480666</v>
      </c>
      <c r="X7" s="12">
        <f t="shared" si="0"/>
        <v>-770872.60000000161</v>
      </c>
      <c r="Y7" s="12">
        <f t="shared" si="0"/>
        <v>71011051.804480657</v>
      </c>
      <c r="Z7" s="12"/>
      <c r="AA7" s="12">
        <f t="shared" si="0"/>
        <v>71011051.804480657</v>
      </c>
      <c r="AB7" s="12"/>
      <c r="AC7" s="12">
        <f t="shared" si="0"/>
        <v>71011051.804480657</v>
      </c>
      <c r="AD7" s="12">
        <f t="shared" si="0"/>
        <v>0</v>
      </c>
      <c r="AE7" s="12">
        <f t="shared" si="0"/>
        <v>71011051.804480657</v>
      </c>
      <c r="AF7" s="12">
        <f t="shared" si="0"/>
        <v>-2658047.2000000007</v>
      </c>
      <c r="AG7" s="13"/>
    </row>
    <row r="8" spans="1:33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9">
        <f>Y9+Y10</f>
        <v>44632880.600000001</v>
      </c>
      <c r="Z8" s="20"/>
      <c r="AA8" s="17">
        <f>AA9+AA10</f>
        <v>44632880.600000001</v>
      </c>
      <c r="AB8" s="20"/>
      <c r="AC8" s="17">
        <f>AC9+AC10</f>
        <v>44632880.600000001</v>
      </c>
      <c r="AD8" s="20"/>
      <c r="AE8" s="17">
        <f>AE9+AE10</f>
        <v>44632880.600000001</v>
      </c>
      <c r="AF8" s="21">
        <f>AF9</f>
        <v>-2739081.3000000007</v>
      </c>
      <c r="AG8" s="13"/>
    </row>
    <row r="9" spans="1:33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5">
        <f>W9+X9</f>
        <v>20233934.5</v>
      </c>
      <c r="Z9" s="26"/>
      <c r="AA9" s="23">
        <f>Y9+Z9</f>
        <v>20233934.5</v>
      </c>
      <c r="AB9" s="26"/>
      <c r="AC9" s="23">
        <f>AA9+AB9</f>
        <v>20233934.5</v>
      </c>
      <c r="AD9" s="26"/>
      <c r="AE9" s="23">
        <f>AC9+AD9</f>
        <v>20233934.5</v>
      </c>
      <c r="AF9" s="21">
        <f>R9+X9</f>
        <v>-2739081.3000000007</v>
      </c>
      <c r="AG9" s="70"/>
    </row>
    <row r="10" spans="1:33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24"/>
      <c r="E10" s="25">
        <f>C10+D10</f>
        <v>24398946.100000001</v>
      </c>
      <c r="F10" s="24"/>
      <c r="G10" s="23">
        <f>E10+F10</f>
        <v>24398946.100000001</v>
      </c>
      <c r="H10" s="24"/>
      <c r="I10" s="23">
        <f>G10+H10</f>
        <v>24398946.100000001</v>
      </c>
      <c r="J10" s="24"/>
      <c r="K10" s="23">
        <f>I10+J10</f>
        <v>24398946.100000001</v>
      </c>
      <c r="L10" s="24"/>
      <c r="M10" s="23">
        <f>K10+L10</f>
        <v>24398946.100000001</v>
      </c>
      <c r="N10" s="24"/>
      <c r="O10" s="23">
        <f>M10+N10</f>
        <v>24398946.100000001</v>
      </c>
      <c r="P10" s="24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5">
        <f>W10+X10</f>
        <v>24398946.100000001</v>
      </c>
      <c r="Z10" s="26"/>
      <c r="AA10" s="23">
        <f>Y10+Z10</f>
        <v>24398946.100000001</v>
      </c>
      <c r="AB10" s="26"/>
      <c r="AC10" s="23">
        <f>AA10+AB10</f>
        <v>24398946.100000001</v>
      </c>
      <c r="AD10" s="26"/>
      <c r="AE10" s="23">
        <f>AC10+AD10</f>
        <v>24398946.100000001</v>
      </c>
      <c r="AF10" s="21"/>
      <c r="AG10" s="70"/>
    </row>
    <row r="11" spans="1:33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9">
        <f>Y12</f>
        <v>9429670.8044806644</v>
      </c>
      <c r="Z11" s="20"/>
      <c r="AA11" s="17">
        <f>AA12</f>
        <v>9429670.8044806644</v>
      </c>
      <c r="AB11" s="20"/>
      <c r="AC11" s="17">
        <f>AC12</f>
        <v>9429670.8044806644</v>
      </c>
      <c r="AD11" s="20"/>
      <c r="AE11" s="17">
        <f>AE12</f>
        <v>9429670.8044806644</v>
      </c>
      <c r="AF11" s="21"/>
    </row>
    <row r="12" spans="1:33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5">
        <f>W12+X12</f>
        <v>9429670.8044806644</v>
      </c>
      <c r="Z12" s="26"/>
      <c r="AA12" s="23">
        <f>Y12+Z12</f>
        <v>9429670.8044806644</v>
      </c>
      <c r="AB12" s="26"/>
      <c r="AC12" s="23">
        <f>AA12+AB12</f>
        <v>9429670.8044806644</v>
      </c>
      <c r="AD12" s="26"/>
      <c r="AE12" s="23">
        <f>AC12+AD12</f>
        <v>9429670.8044806644</v>
      </c>
      <c r="AF12" s="21"/>
    </row>
    <row r="13" spans="1:33" s="14" customFormat="1" x14ac:dyDescent="0.2">
      <c r="A13" s="15" t="s">
        <v>31</v>
      </c>
      <c r="B13" s="16" t="s">
        <v>32</v>
      </c>
      <c r="C13" s="17">
        <f>C14</f>
        <v>4671566.4000000004</v>
      </c>
      <c r="D13" s="20"/>
      <c r="E13" s="19">
        <f>E14</f>
        <v>4671566.4000000004</v>
      </c>
      <c r="F13" s="20"/>
      <c r="G13" s="17">
        <f>G14</f>
        <v>4671566.4000000004</v>
      </c>
      <c r="H13" s="20"/>
      <c r="I13" s="17">
        <f>I14</f>
        <v>4671566.4000000004</v>
      </c>
      <c r="J13" s="20"/>
      <c r="K13" s="17">
        <f>K14</f>
        <v>4671566.4000000004</v>
      </c>
      <c r="L13" s="20"/>
      <c r="M13" s="17">
        <f>M14</f>
        <v>4671566.4000000004</v>
      </c>
      <c r="N13" s="20"/>
      <c r="O13" s="17">
        <f>O14</f>
        <v>4671566.4000000004</v>
      </c>
      <c r="P13" s="20"/>
      <c r="Q13" s="17">
        <f>Q14</f>
        <v>4671566.4000000004</v>
      </c>
      <c r="R13" s="20"/>
      <c r="S13" s="17">
        <f>S14</f>
        <v>4671566.4000000004</v>
      </c>
      <c r="T13" s="20"/>
      <c r="U13" s="17">
        <f>U14</f>
        <v>4671566.4000000004</v>
      </c>
      <c r="V13" s="20"/>
      <c r="W13" s="17">
        <f>W14</f>
        <v>4671566.4000000004</v>
      </c>
      <c r="X13" s="20"/>
      <c r="Y13" s="19">
        <f>Y14</f>
        <v>4671566.4000000004</v>
      </c>
      <c r="Z13" s="20"/>
      <c r="AA13" s="17">
        <f>AA14</f>
        <v>4671566.4000000004</v>
      </c>
      <c r="AB13" s="20"/>
      <c r="AC13" s="17">
        <f>AC14</f>
        <v>4671566.4000000004</v>
      </c>
      <c r="AD13" s="20"/>
      <c r="AE13" s="17">
        <f>AE14</f>
        <v>4671566.4000000004</v>
      </c>
      <c r="AF13" s="21"/>
    </row>
    <row r="14" spans="1:33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5">
        <f>W14+X14</f>
        <v>4671566.4000000004</v>
      </c>
      <c r="Z14" s="26"/>
      <c r="AA14" s="23">
        <f>Y14+Z14</f>
        <v>4671566.4000000004</v>
      </c>
      <c r="AB14" s="26"/>
      <c r="AC14" s="23">
        <f>AA14+AB14</f>
        <v>4671566.4000000004</v>
      </c>
      <c r="AD14" s="26"/>
      <c r="AE14" s="23">
        <f>AC14+AD14</f>
        <v>4671566.4000000004</v>
      </c>
      <c r="AF14" s="21"/>
    </row>
    <row r="15" spans="1:33" s="14" customFormat="1" ht="18" customHeight="1" x14ac:dyDescent="0.2">
      <c r="A15" s="28" t="s">
        <v>35</v>
      </c>
      <c r="B15" s="16" t="s">
        <v>36</v>
      </c>
      <c r="C15" s="17">
        <f>C16+C17+C18</f>
        <v>10497713.9</v>
      </c>
      <c r="D15" s="20"/>
      <c r="E15" s="19">
        <f>E16+E17+E18</f>
        <v>10497713.9</v>
      </c>
      <c r="F15" s="20"/>
      <c r="G15" s="17">
        <f>G16+G17+G18</f>
        <v>10497713.9</v>
      </c>
      <c r="H15" s="20"/>
      <c r="I15" s="17">
        <f>I16+I17+I18</f>
        <v>10497713.9</v>
      </c>
      <c r="J15" s="20"/>
      <c r="K15" s="17">
        <f>K16+K17+K18</f>
        <v>10497713.9</v>
      </c>
      <c r="L15" s="20"/>
      <c r="M15" s="17">
        <f>M16+M17+M18</f>
        <v>10497713.9</v>
      </c>
      <c r="N15" s="20"/>
      <c r="O15" s="17">
        <f>O16+O17+O18</f>
        <v>10497713.9</v>
      </c>
      <c r="P15" s="20"/>
      <c r="Q15" s="17">
        <f>Q16+Q17+Q18</f>
        <v>10497713.9</v>
      </c>
      <c r="R15" s="20"/>
      <c r="S15" s="17">
        <f>S16+S17+S18</f>
        <v>10497713.9</v>
      </c>
      <c r="T15" s="20"/>
      <c r="U15" s="17">
        <f>U16+U17+U18</f>
        <v>10497713.9</v>
      </c>
      <c r="V15" s="20"/>
      <c r="W15" s="17">
        <f>W16+W17+W18</f>
        <v>10497713.9</v>
      </c>
      <c r="X15" s="20"/>
      <c r="Y15" s="19">
        <f>Y16+Y17+Y18</f>
        <v>10497713.9</v>
      </c>
      <c r="Z15" s="20"/>
      <c r="AA15" s="17">
        <f>AA16+AA17+AA18</f>
        <v>10497713.9</v>
      </c>
      <c r="AB15" s="20"/>
      <c r="AC15" s="17">
        <f>AC16+AC17+AC18</f>
        <v>10497713.9</v>
      </c>
      <c r="AD15" s="20"/>
      <c r="AE15" s="17">
        <f>AE16+AE17+AE18</f>
        <v>10497713.9</v>
      </c>
      <c r="AF15" s="21"/>
    </row>
    <row r="16" spans="1:33" s="14" customFormat="1" ht="14.25" customHeight="1" x14ac:dyDescent="0.2">
      <c r="A16" s="15" t="s">
        <v>37</v>
      </c>
      <c r="B16" s="22" t="s">
        <v>38</v>
      </c>
      <c r="C16" s="23">
        <v>8055980.2000000002</v>
      </c>
      <c r="D16" s="26"/>
      <c r="E16" s="25">
        <f>C16+D16</f>
        <v>8055980.2000000002</v>
      </c>
      <c r="F16" s="26"/>
      <c r="G16" s="23">
        <f>E16+F16</f>
        <v>8055980.2000000002</v>
      </c>
      <c r="H16" s="26"/>
      <c r="I16" s="23">
        <f>G16+H16</f>
        <v>8055980.2000000002</v>
      </c>
      <c r="J16" s="26"/>
      <c r="K16" s="23">
        <f>I16+J16</f>
        <v>8055980.2000000002</v>
      </c>
      <c r="L16" s="26"/>
      <c r="M16" s="23">
        <f>K16+L16</f>
        <v>8055980.2000000002</v>
      </c>
      <c r="N16" s="26"/>
      <c r="O16" s="23">
        <f>M16+N16</f>
        <v>8055980.2000000002</v>
      </c>
      <c r="P16" s="26"/>
      <c r="Q16" s="23">
        <f>O16+P16</f>
        <v>8055980.2000000002</v>
      </c>
      <c r="R16" s="26"/>
      <c r="S16" s="23">
        <f>Q16+R16</f>
        <v>8055980.2000000002</v>
      </c>
      <c r="T16" s="26"/>
      <c r="U16" s="23">
        <f>S16+T16</f>
        <v>8055980.2000000002</v>
      </c>
      <c r="V16" s="26"/>
      <c r="W16" s="23">
        <f>U16+V16</f>
        <v>8055980.2000000002</v>
      </c>
      <c r="X16" s="26"/>
      <c r="Y16" s="25">
        <f>W16+X16</f>
        <v>8055980.2000000002</v>
      </c>
      <c r="Z16" s="26"/>
      <c r="AA16" s="23">
        <f>Y16+Z16</f>
        <v>8055980.2000000002</v>
      </c>
      <c r="AB16" s="26"/>
      <c r="AC16" s="23">
        <f>AA16+AB16</f>
        <v>8055980.2000000002</v>
      </c>
      <c r="AD16" s="26"/>
      <c r="AE16" s="23">
        <f>AC16+AD16</f>
        <v>8055980.2000000002</v>
      </c>
      <c r="AF16" s="21"/>
    </row>
    <row r="17" spans="1:33" s="14" customFormat="1" ht="15.75" customHeight="1" x14ac:dyDescent="0.2">
      <c r="A17" s="15" t="s">
        <v>39</v>
      </c>
      <c r="B17" s="22" t="s">
        <v>40</v>
      </c>
      <c r="C17" s="23">
        <v>2432325.6999999997</v>
      </c>
      <c r="D17" s="26"/>
      <c r="E17" s="25">
        <f t="shared" ref="E17:E18" si="1">C17+D17</f>
        <v>2432325.6999999997</v>
      </c>
      <c r="F17" s="26"/>
      <c r="G17" s="23">
        <f t="shared" ref="G17:G18" si="2">E17+F17</f>
        <v>2432325.6999999997</v>
      </c>
      <c r="H17" s="26"/>
      <c r="I17" s="23">
        <f t="shared" ref="I17:I18" si="3">G17+H17</f>
        <v>2432325.6999999997</v>
      </c>
      <c r="J17" s="26"/>
      <c r="K17" s="23">
        <f>I17+J17</f>
        <v>2432325.6999999997</v>
      </c>
      <c r="L17" s="26"/>
      <c r="M17" s="23">
        <f t="shared" ref="M17:M18" si="4">K17+L17</f>
        <v>2432325.6999999997</v>
      </c>
      <c r="N17" s="26"/>
      <c r="O17" s="23">
        <f t="shared" ref="O17:O18" si="5">M17+N17</f>
        <v>2432325.6999999997</v>
      </c>
      <c r="P17" s="26"/>
      <c r="Q17" s="23">
        <f t="shared" ref="Q17:Q18" si="6">O17+P17</f>
        <v>2432325.6999999997</v>
      </c>
      <c r="R17" s="26"/>
      <c r="S17" s="23">
        <f t="shared" ref="S17:S18" si="7">Q17+R17</f>
        <v>2432325.6999999997</v>
      </c>
      <c r="T17" s="26"/>
      <c r="U17" s="23">
        <f t="shared" ref="U17:U18" si="8">S17+T17</f>
        <v>2432325.6999999997</v>
      </c>
      <c r="V17" s="26"/>
      <c r="W17" s="23">
        <f t="shared" ref="W17:W18" si="9">U17+V17</f>
        <v>2432325.6999999997</v>
      </c>
      <c r="X17" s="26"/>
      <c r="Y17" s="25">
        <f t="shared" ref="Y17:Y18" si="10">W17+X17</f>
        <v>2432325.6999999997</v>
      </c>
      <c r="Z17" s="26"/>
      <c r="AA17" s="23">
        <f t="shared" ref="AA17:AA18" si="11">Y17+Z17</f>
        <v>2432325.6999999997</v>
      </c>
      <c r="AB17" s="26"/>
      <c r="AC17" s="23">
        <f t="shared" ref="AC17:AC18" si="12">AA17+AB17</f>
        <v>2432325.6999999997</v>
      </c>
      <c r="AD17" s="26"/>
      <c r="AE17" s="23">
        <f t="shared" ref="AE17:AE18" si="13">AC17+AD17</f>
        <v>2432325.6999999997</v>
      </c>
      <c r="AF17" s="21"/>
    </row>
    <row r="18" spans="1:33" s="14" customFormat="1" ht="16.5" customHeight="1" x14ac:dyDescent="0.2">
      <c r="A18" s="15" t="s">
        <v>41</v>
      </c>
      <c r="B18" s="22" t="s">
        <v>42</v>
      </c>
      <c r="C18" s="23">
        <v>9408</v>
      </c>
      <c r="D18" s="26"/>
      <c r="E18" s="25">
        <f t="shared" si="1"/>
        <v>9408</v>
      </c>
      <c r="F18" s="26"/>
      <c r="G18" s="23">
        <f t="shared" si="2"/>
        <v>9408</v>
      </c>
      <c r="H18" s="26"/>
      <c r="I18" s="23">
        <f t="shared" si="3"/>
        <v>9408</v>
      </c>
      <c r="J18" s="26"/>
      <c r="K18" s="23">
        <f>I18+J18</f>
        <v>9408</v>
      </c>
      <c r="L18" s="26"/>
      <c r="M18" s="23">
        <f t="shared" si="4"/>
        <v>9408</v>
      </c>
      <c r="N18" s="26"/>
      <c r="O18" s="23">
        <f t="shared" si="5"/>
        <v>9408</v>
      </c>
      <c r="P18" s="26"/>
      <c r="Q18" s="23">
        <f t="shared" si="6"/>
        <v>9408</v>
      </c>
      <c r="R18" s="26"/>
      <c r="S18" s="23">
        <f t="shared" si="7"/>
        <v>9408</v>
      </c>
      <c r="T18" s="26"/>
      <c r="U18" s="23">
        <f t="shared" si="8"/>
        <v>9408</v>
      </c>
      <c r="V18" s="26"/>
      <c r="W18" s="23">
        <f t="shared" si="9"/>
        <v>9408</v>
      </c>
      <c r="X18" s="26"/>
      <c r="Y18" s="25">
        <f t="shared" si="10"/>
        <v>9408</v>
      </c>
      <c r="Z18" s="26"/>
      <c r="AA18" s="23">
        <f t="shared" si="11"/>
        <v>9408</v>
      </c>
      <c r="AB18" s="26"/>
      <c r="AC18" s="23">
        <f t="shared" si="12"/>
        <v>9408</v>
      </c>
      <c r="AD18" s="26"/>
      <c r="AE18" s="23">
        <f t="shared" si="13"/>
        <v>9408</v>
      </c>
      <c r="AF18" s="21"/>
    </row>
    <row r="19" spans="1:33" s="14" customFormat="1" ht="25.5" x14ac:dyDescent="0.2">
      <c r="A19" s="28" t="s">
        <v>43</v>
      </c>
      <c r="B19" s="16" t="s">
        <v>44</v>
      </c>
      <c r="C19" s="17">
        <f>C20+C21</f>
        <v>61928.7</v>
      </c>
      <c r="D19" s="20"/>
      <c r="E19" s="19">
        <f>E20+E21</f>
        <v>61928.7</v>
      </c>
      <c r="F19" s="20"/>
      <c r="G19" s="17">
        <f>G20+G21</f>
        <v>61928.7</v>
      </c>
      <c r="H19" s="20"/>
      <c r="I19" s="17">
        <f>I20+I21</f>
        <v>61928.7</v>
      </c>
      <c r="J19" s="20"/>
      <c r="K19" s="17">
        <f>K20+K21</f>
        <v>61928.7</v>
      </c>
      <c r="L19" s="20"/>
      <c r="M19" s="17">
        <f>M20+M21</f>
        <v>61928.7</v>
      </c>
      <c r="N19" s="20"/>
      <c r="O19" s="17">
        <f>O20+O21</f>
        <v>61928.7</v>
      </c>
      <c r="P19" s="20"/>
      <c r="Q19" s="17">
        <f>Q20+Q21</f>
        <v>61928.7</v>
      </c>
      <c r="R19" s="20"/>
      <c r="S19" s="17">
        <f>S20+S21</f>
        <v>61928.7</v>
      </c>
      <c r="T19" s="20"/>
      <c r="U19" s="17">
        <f>U20+U21</f>
        <v>61928.7</v>
      </c>
      <c r="V19" s="20"/>
      <c r="W19" s="17">
        <f>W20+W21</f>
        <v>61928.7</v>
      </c>
      <c r="X19" s="20"/>
      <c r="Y19" s="19">
        <f>Y20+Y21</f>
        <v>61928.7</v>
      </c>
      <c r="Z19" s="20"/>
      <c r="AA19" s="17">
        <f>AA20+AA21</f>
        <v>61928.7</v>
      </c>
      <c r="AB19" s="20"/>
      <c r="AC19" s="17">
        <f>AC20+AC21</f>
        <v>61928.7</v>
      </c>
      <c r="AD19" s="20"/>
      <c r="AE19" s="17">
        <f>AE20+AE21</f>
        <v>61928.7</v>
      </c>
      <c r="AF19" s="21"/>
    </row>
    <row r="20" spans="1:33" s="14" customFormat="1" ht="18" customHeight="1" x14ac:dyDescent="0.2">
      <c r="A20" s="15" t="s">
        <v>45</v>
      </c>
      <c r="B20" s="22" t="s">
        <v>46</v>
      </c>
      <c r="C20" s="23">
        <v>60442</v>
      </c>
      <c r="D20" s="26"/>
      <c r="E20" s="25">
        <f>C20+D20</f>
        <v>60442</v>
      </c>
      <c r="F20" s="26"/>
      <c r="G20" s="23">
        <f>E20+F20</f>
        <v>60442</v>
      </c>
      <c r="H20" s="26"/>
      <c r="I20" s="23">
        <f>G20+H20</f>
        <v>60442</v>
      </c>
      <c r="J20" s="26"/>
      <c r="K20" s="23">
        <f>I20+J20</f>
        <v>60442</v>
      </c>
      <c r="L20" s="26"/>
      <c r="M20" s="23">
        <f>K20+L20</f>
        <v>60442</v>
      </c>
      <c r="N20" s="26"/>
      <c r="O20" s="23">
        <f>M20+N20</f>
        <v>60442</v>
      </c>
      <c r="P20" s="26"/>
      <c r="Q20" s="23">
        <f>O20+P20</f>
        <v>60442</v>
      </c>
      <c r="R20" s="26"/>
      <c r="S20" s="23">
        <f>Q20+R20</f>
        <v>60442</v>
      </c>
      <c r="T20" s="26"/>
      <c r="U20" s="23">
        <f>S20+T20</f>
        <v>60442</v>
      </c>
      <c r="V20" s="26"/>
      <c r="W20" s="23">
        <f>U20+V20</f>
        <v>60442</v>
      </c>
      <c r="X20" s="26"/>
      <c r="Y20" s="25">
        <f>W20+X20</f>
        <v>60442</v>
      </c>
      <c r="Z20" s="26"/>
      <c r="AA20" s="23">
        <f>Y20+Z20</f>
        <v>60442</v>
      </c>
      <c r="AB20" s="26"/>
      <c r="AC20" s="23">
        <f>AA20+AB20</f>
        <v>60442</v>
      </c>
      <c r="AD20" s="26"/>
      <c r="AE20" s="23">
        <f>AC20+AD20</f>
        <v>60442</v>
      </c>
      <c r="AF20" s="74"/>
    </row>
    <row r="21" spans="1:33" s="14" customFormat="1" ht="42" customHeight="1" x14ac:dyDescent="0.2">
      <c r="A21" s="15" t="s">
        <v>47</v>
      </c>
      <c r="B21" s="22" t="s">
        <v>48</v>
      </c>
      <c r="C21" s="23">
        <v>1486.7</v>
      </c>
      <c r="D21" s="26"/>
      <c r="E21" s="25">
        <f>C21+D21</f>
        <v>1486.7</v>
      </c>
      <c r="F21" s="26"/>
      <c r="G21" s="23">
        <f>E21+F21</f>
        <v>1486.7</v>
      </c>
      <c r="H21" s="26"/>
      <c r="I21" s="23">
        <f>G21+H21</f>
        <v>1486.7</v>
      </c>
      <c r="J21" s="26"/>
      <c r="K21" s="23">
        <f>I21+J21</f>
        <v>1486.7</v>
      </c>
      <c r="L21" s="26"/>
      <c r="M21" s="23">
        <f>K21+L21</f>
        <v>1486.7</v>
      </c>
      <c r="N21" s="26"/>
      <c r="O21" s="23">
        <f>M21+N21</f>
        <v>1486.7</v>
      </c>
      <c r="P21" s="26"/>
      <c r="Q21" s="23">
        <f>O21+P21</f>
        <v>1486.7</v>
      </c>
      <c r="R21" s="26"/>
      <c r="S21" s="23">
        <f>Q21+R21</f>
        <v>1486.7</v>
      </c>
      <c r="T21" s="26"/>
      <c r="U21" s="23">
        <f t="shared" ref="U21:U30" si="14">S21+T21</f>
        <v>1486.7</v>
      </c>
      <c r="V21" s="26"/>
      <c r="W21" s="23">
        <f>U21+V21</f>
        <v>1486.7</v>
      </c>
      <c r="X21" s="26"/>
      <c r="Y21" s="25">
        <f>W21+X21</f>
        <v>1486.7</v>
      </c>
      <c r="Z21" s="26"/>
      <c r="AA21" s="23">
        <f>Y21+Z21</f>
        <v>1486.7</v>
      </c>
      <c r="AB21" s="26"/>
      <c r="AC21" s="23">
        <f>AA21+AB21</f>
        <v>1486.7</v>
      </c>
      <c r="AD21" s="26"/>
      <c r="AE21" s="23">
        <f>AC21+AD21</f>
        <v>1486.7</v>
      </c>
      <c r="AF21" s="74"/>
    </row>
    <row r="22" spans="1:33" s="14" customFormat="1" ht="16.5" customHeight="1" x14ac:dyDescent="0.2">
      <c r="A22" s="15" t="s">
        <v>49</v>
      </c>
      <c r="B22" s="16" t="s">
        <v>50</v>
      </c>
      <c r="C22" s="17">
        <v>358462.3</v>
      </c>
      <c r="D22" s="20"/>
      <c r="E22" s="19">
        <f>C22+D22</f>
        <v>358462.3</v>
      </c>
      <c r="F22" s="20"/>
      <c r="G22" s="17">
        <f>E22+F22</f>
        <v>358462.3</v>
      </c>
      <c r="H22" s="20"/>
      <c r="I22" s="17">
        <f>G22+H22</f>
        <v>358462.3</v>
      </c>
      <c r="J22" s="20"/>
      <c r="K22" s="17">
        <f>I22+J22</f>
        <v>358462.3</v>
      </c>
      <c r="L22" s="20"/>
      <c r="M22" s="17">
        <f>K22+L22</f>
        <v>358462.3</v>
      </c>
      <c r="N22" s="20"/>
      <c r="O22" s="17">
        <f>M22+N22</f>
        <v>358462.3</v>
      </c>
      <c r="P22" s="20"/>
      <c r="Q22" s="17">
        <f>O22+P22</f>
        <v>358462.3</v>
      </c>
      <c r="R22" s="20"/>
      <c r="S22" s="17">
        <f>Q22+R22</f>
        <v>358462.3</v>
      </c>
      <c r="T22" s="20"/>
      <c r="U22" s="17">
        <f t="shared" si="14"/>
        <v>358462.3</v>
      </c>
      <c r="V22" s="20"/>
      <c r="W22" s="17">
        <f>U22+V22</f>
        <v>358462.3</v>
      </c>
      <c r="X22" s="20">
        <v>150</v>
      </c>
      <c r="Y22" s="19">
        <f>W22+X22</f>
        <v>358612.3</v>
      </c>
      <c r="Z22" s="20"/>
      <c r="AA22" s="17">
        <f>Y22+Z22</f>
        <v>358612.3</v>
      </c>
      <c r="AB22" s="20"/>
      <c r="AC22" s="17">
        <f>AA22+AB22</f>
        <v>358612.3</v>
      </c>
      <c r="AD22" s="20"/>
      <c r="AE22" s="17">
        <f>AC22+AD22</f>
        <v>358612.3</v>
      </c>
      <c r="AF22" s="21">
        <f>X22</f>
        <v>150</v>
      </c>
    </row>
    <row r="23" spans="1:33" s="14" customFormat="1" ht="42" customHeight="1" x14ac:dyDescent="0.2">
      <c r="A23" s="15" t="s">
        <v>51</v>
      </c>
      <c r="B23" s="16" t="s">
        <v>52</v>
      </c>
      <c r="C23" s="17">
        <v>1223.5</v>
      </c>
      <c r="D23" s="20"/>
      <c r="E23" s="19">
        <f t="shared" ref="E23:E30" si="15">C23+D23</f>
        <v>1223.5</v>
      </c>
      <c r="F23" s="20"/>
      <c r="G23" s="17">
        <f t="shared" ref="G23:G30" si="16">E23+F23</f>
        <v>1223.5</v>
      </c>
      <c r="H23" s="20"/>
      <c r="I23" s="17">
        <f t="shared" ref="I23:I30" si="17">G23+H23</f>
        <v>1223.5</v>
      </c>
      <c r="J23" s="20"/>
      <c r="K23" s="17">
        <f t="shared" ref="K23:K30" si="18">I23+J23</f>
        <v>1223.5</v>
      </c>
      <c r="L23" s="20"/>
      <c r="M23" s="17">
        <f t="shared" ref="M23:M30" si="19">K23+L23</f>
        <v>1223.5</v>
      </c>
      <c r="N23" s="20"/>
      <c r="O23" s="17">
        <f t="shared" ref="O23:O30" si="20">M23+N23</f>
        <v>1223.5</v>
      </c>
      <c r="P23" s="20"/>
      <c r="Q23" s="17">
        <f t="shared" ref="Q23:Q30" si="21">O23+P23</f>
        <v>1223.5</v>
      </c>
      <c r="R23" s="20"/>
      <c r="S23" s="17">
        <f t="shared" ref="S23:S30" si="22">Q23+R23</f>
        <v>1223.5</v>
      </c>
      <c r="T23" s="20"/>
      <c r="U23" s="17">
        <f t="shared" si="14"/>
        <v>1223.5</v>
      </c>
      <c r="V23" s="20"/>
      <c r="W23" s="17">
        <f t="shared" ref="W23:W30" si="23">U23+V23</f>
        <v>1223.5</v>
      </c>
      <c r="X23" s="20"/>
      <c r="Y23" s="19">
        <f t="shared" ref="Y23:Y30" si="24">W23+X23</f>
        <v>1223.5</v>
      </c>
      <c r="Z23" s="20"/>
      <c r="AA23" s="17">
        <f t="shared" ref="AA23:AA30" si="25">Y23+Z23</f>
        <v>1223.5</v>
      </c>
      <c r="AB23" s="20"/>
      <c r="AC23" s="17">
        <f t="shared" ref="AC23:AC30" si="26">AA23+AB23</f>
        <v>1223.5</v>
      </c>
      <c r="AD23" s="20"/>
      <c r="AE23" s="17">
        <f t="shared" ref="AE23:AE30" si="27">AC23+AD23</f>
        <v>1223.5</v>
      </c>
      <c r="AF23" s="21"/>
    </row>
    <row r="24" spans="1:33" ht="41.25" customHeight="1" x14ac:dyDescent="0.2">
      <c r="A24" s="15" t="s">
        <v>53</v>
      </c>
      <c r="B24" s="16" t="s">
        <v>54</v>
      </c>
      <c r="C24" s="17">
        <v>99368.8</v>
      </c>
      <c r="D24" s="20"/>
      <c r="E24" s="19">
        <f t="shared" si="15"/>
        <v>99368.8</v>
      </c>
      <c r="F24" s="20"/>
      <c r="G24" s="17">
        <f t="shared" si="16"/>
        <v>99368.8</v>
      </c>
      <c r="H24" s="20"/>
      <c r="I24" s="17">
        <f t="shared" si="17"/>
        <v>99368.8</v>
      </c>
      <c r="J24" s="20"/>
      <c r="K24" s="17">
        <f t="shared" si="18"/>
        <v>99368.8</v>
      </c>
      <c r="L24" s="20"/>
      <c r="M24" s="17">
        <f t="shared" si="19"/>
        <v>99368.8</v>
      </c>
      <c r="N24" s="20"/>
      <c r="O24" s="17">
        <f t="shared" si="20"/>
        <v>99368.8</v>
      </c>
      <c r="P24" s="20"/>
      <c r="Q24" s="17">
        <f t="shared" si="21"/>
        <v>99368.8</v>
      </c>
      <c r="R24" s="20">
        <v>-1187.5</v>
      </c>
      <c r="S24" s="17">
        <f t="shared" si="22"/>
        <v>98181.3</v>
      </c>
      <c r="T24" s="20"/>
      <c r="U24" s="17">
        <f t="shared" si="14"/>
        <v>98181.3</v>
      </c>
      <c r="V24" s="20"/>
      <c r="W24" s="17">
        <f t="shared" si="23"/>
        <v>98181.3</v>
      </c>
      <c r="X24" s="20">
        <v>-1215.9000000000087</v>
      </c>
      <c r="Y24" s="19">
        <f t="shared" si="24"/>
        <v>96965.4</v>
      </c>
      <c r="Z24" s="20"/>
      <c r="AA24" s="17">
        <f t="shared" si="25"/>
        <v>96965.4</v>
      </c>
      <c r="AB24" s="20"/>
      <c r="AC24" s="17">
        <f t="shared" si="26"/>
        <v>96965.4</v>
      </c>
      <c r="AD24" s="20"/>
      <c r="AE24" s="17">
        <f t="shared" si="27"/>
        <v>96965.4</v>
      </c>
      <c r="AF24" s="21">
        <f>R24+X24</f>
        <v>-2403.4000000000087</v>
      </c>
      <c r="AG24" s="70"/>
    </row>
    <row r="25" spans="1:33" ht="30.75" customHeight="1" x14ac:dyDescent="0.2">
      <c r="A25" s="15" t="s">
        <v>55</v>
      </c>
      <c r="B25" s="16" t="s">
        <v>56</v>
      </c>
      <c r="C25" s="17">
        <v>114194</v>
      </c>
      <c r="D25" s="20"/>
      <c r="E25" s="19">
        <f t="shared" si="15"/>
        <v>114194</v>
      </c>
      <c r="F25" s="20"/>
      <c r="G25" s="17">
        <f t="shared" si="16"/>
        <v>114194</v>
      </c>
      <c r="H25" s="20"/>
      <c r="I25" s="17">
        <f t="shared" si="17"/>
        <v>114194</v>
      </c>
      <c r="J25" s="20"/>
      <c r="K25" s="17">
        <f t="shared" si="18"/>
        <v>114194</v>
      </c>
      <c r="L25" s="20"/>
      <c r="M25" s="17">
        <f t="shared" si="19"/>
        <v>114194</v>
      </c>
      <c r="N25" s="20"/>
      <c r="O25" s="17">
        <f t="shared" si="20"/>
        <v>114194</v>
      </c>
      <c r="P25" s="20"/>
      <c r="Q25" s="17">
        <f t="shared" si="21"/>
        <v>114194</v>
      </c>
      <c r="R25" s="20"/>
      <c r="S25" s="17">
        <f t="shared" si="22"/>
        <v>114194</v>
      </c>
      <c r="T25" s="20"/>
      <c r="U25" s="17">
        <f t="shared" si="14"/>
        <v>114194</v>
      </c>
      <c r="V25" s="20"/>
      <c r="W25" s="17">
        <f t="shared" si="23"/>
        <v>114194</v>
      </c>
      <c r="X25" s="20">
        <v>-4536.3999999999942</v>
      </c>
      <c r="Y25" s="19">
        <f t="shared" si="24"/>
        <v>109657.60000000001</v>
      </c>
      <c r="Z25" s="20"/>
      <c r="AA25" s="17">
        <f t="shared" si="25"/>
        <v>109657.60000000001</v>
      </c>
      <c r="AB25" s="20"/>
      <c r="AC25" s="17">
        <f t="shared" si="26"/>
        <v>109657.60000000001</v>
      </c>
      <c r="AD25" s="20"/>
      <c r="AE25" s="17">
        <f t="shared" si="27"/>
        <v>109657.60000000001</v>
      </c>
      <c r="AF25" s="21">
        <f>X25</f>
        <v>-4536.3999999999942</v>
      </c>
      <c r="AG25" s="70"/>
    </row>
    <row r="26" spans="1:33" ht="42" customHeight="1" x14ac:dyDescent="0.2">
      <c r="A26" s="15" t="s">
        <v>57</v>
      </c>
      <c r="B26" s="16" t="s">
        <v>58</v>
      </c>
      <c r="C26" s="17">
        <v>225329.5</v>
      </c>
      <c r="D26" s="20"/>
      <c r="E26" s="19">
        <f t="shared" si="15"/>
        <v>225329.5</v>
      </c>
      <c r="F26" s="20"/>
      <c r="G26" s="17">
        <f t="shared" si="16"/>
        <v>225329.5</v>
      </c>
      <c r="H26" s="20"/>
      <c r="I26" s="17">
        <f t="shared" si="17"/>
        <v>225329.5</v>
      </c>
      <c r="J26" s="20"/>
      <c r="K26" s="17">
        <f t="shared" si="18"/>
        <v>225329.5</v>
      </c>
      <c r="L26" s="20">
        <v>21107</v>
      </c>
      <c r="M26" s="17">
        <f t="shared" si="19"/>
        <v>246436.5</v>
      </c>
      <c r="N26" s="20"/>
      <c r="O26" s="17">
        <f t="shared" si="20"/>
        <v>246436.5</v>
      </c>
      <c r="P26" s="20"/>
      <c r="Q26" s="17">
        <f t="shared" si="21"/>
        <v>246436.5</v>
      </c>
      <c r="R26" s="20">
        <v>1187.5</v>
      </c>
      <c r="S26" s="17">
        <f t="shared" si="22"/>
        <v>247624</v>
      </c>
      <c r="T26" s="20"/>
      <c r="U26" s="17">
        <f t="shared" si="14"/>
        <v>247624</v>
      </c>
      <c r="V26" s="20"/>
      <c r="W26" s="17">
        <f t="shared" si="23"/>
        <v>247624</v>
      </c>
      <c r="X26" s="20">
        <v>534.5</v>
      </c>
      <c r="Y26" s="19">
        <f t="shared" si="24"/>
        <v>248158.5</v>
      </c>
      <c r="Z26" s="20"/>
      <c r="AA26" s="17">
        <f t="shared" si="25"/>
        <v>248158.5</v>
      </c>
      <c r="AB26" s="20"/>
      <c r="AC26" s="17">
        <f t="shared" si="26"/>
        <v>248158.5</v>
      </c>
      <c r="AD26" s="20"/>
      <c r="AE26" s="17">
        <f t="shared" si="27"/>
        <v>248158.5</v>
      </c>
      <c r="AF26" s="21">
        <f>L26+R26+X26</f>
        <v>22829</v>
      </c>
      <c r="AG26" s="70"/>
    </row>
    <row r="27" spans="1:33" ht="28.5" customHeight="1" x14ac:dyDescent="0.2">
      <c r="A27" s="15" t="s">
        <v>59</v>
      </c>
      <c r="B27" s="16" t="s">
        <v>60</v>
      </c>
      <c r="C27" s="17"/>
      <c r="D27" s="20"/>
      <c r="E27" s="19"/>
      <c r="F27" s="20"/>
      <c r="G27" s="17"/>
      <c r="H27" s="20"/>
      <c r="I27" s="17"/>
      <c r="J27" s="20"/>
      <c r="K27" s="17"/>
      <c r="L27" s="20"/>
      <c r="M27" s="17"/>
      <c r="N27" s="20"/>
      <c r="O27" s="17"/>
      <c r="P27" s="20"/>
      <c r="Q27" s="17"/>
      <c r="R27" s="20"/>
      <c r="S27" s="17"/>
      <c r="T27" s="20"/>
      <c r="U27" s="17"/>
      <c r="V27" s="20"/>
      <c r="W27" s="17"/>
      <c r="X27" s="20"/>
      <c r="Y27" s="19"/>
      <c r="Z27" s="20"/>
      <c r="AA27" s="17"/>
      <c r="AB27" s="20"/>
      <c r="AC27" s="17"/>
      <c r="AD27" s="20"/>
      <c r="AE27" s="17"/>
      <c r="AF27" s="21"/>
    </row>
    <row r="28" spans="1:33" ht="15.75" customHeight="1" x14ac:dyDescent="0.2">
      <c r="A28" s="15" t="s">
        <v>61</v>
      </c>
      <c r="B28" s="16" t="s">
        <v>62</v>
      </c>
      <c r="C28" s="17">
        <v>14000</v>
      </c>
      <c r="D28" s="20"/>
      <c r="E28" s="19">
        <f t="shared" si="15"/>
        <v>14000</v>
      </c>
      <c r="F28" s="20"/>
      <c r="G28" s="17">
        <f t="shared" si="16"/>
        <v>14000</v>
      </c>
      <c r="H28" s="20"/>
      <c r="I28" s="17">
        <f t="shared" si="17"/>
        <v>14000</v>
      </c>
      <c r="J28" s="20"/>
      <c r="K28" s="17">
        <f t="shared" si="18"/>
        <v>14000</v>
      </c>
      <c r="L28" s="20"/>
      <c r="M28" s="17">
        <f t="shared" si="19"/>
        <v>14000</v>
      </c>
      <c r="N28" s="20"/>
      <c r="O28" s="17">
        <f t="shared" si="20"/>
        <v>14000</v>
      </c>
      <c r="P28" s="20"/>
      <c r="Q28" s="17">
        <f t="shared" si="21"/>
        <v>14000</v>
      </c>
      <c r="R28" s="20"/>
      <c r="S28" s="17">
        <f t="shared" si="22"/>
        <v>14000</v>
      </c>
      <c r="T28" s="20"/>
      <c r="U28" s="17">
        <f t="shared" si="14"/>
        <v>14000</v>
      </c>
      <c r="V28" s="20"/>
      <c r="W28" s="17">
        <f t="shared" si="23"/>
        <v>14000</v>
      </c>
      <c r="X28" s="20"/>
      <c r="Y28" s="19">
        <f t="shared" si="24"/>
        <v>14000</v>
      </c>
      <c r="Z28" s="20"/>
      <c r="AA28" s="17">
        <f t="shared" si="25"/>
        <v>14000</v>
      </c>
      <c r="AB28" s="20"/>
      <c r="AC28" s="17">
        <f t="shared" si="26"/>
        <v>14000</v>
      </c>
      <c r="AD28" s="20"/>
      <c r="AE28" s="17">
        <f t="shared" si="27"/>
        <v>14000</v>
      </c>
      <c r="AF28" s="21"/>
    </row>
    <row r="29" spans="1:33" ht="15.75" customHeight="1" x14ac:dyDescent="0.25">
      <c r="A29" s="15" t="s">
        <v>63</v>
      </c>
      <c r="B29" s="16" t="s">
        <v>64</v>
      </c>
      <c r="C29" s="17">
        <v>817639.20000000007</v>
      </c>
      <c r="D29" s="20"/>
      <c r="E29" s="19">
        <f t="shared" si="15"/>
        <v>817639.20000000007</v>
      </c>
      <c r="F29" s="20">
        <v>60000</v>
      </c>
      <c r="G29" s="17">
        <f t="shared" si="16"/>
        <v>877639.20000000007</v>
      </c>
      <c r="H29" s="20"/>
      <c r="I29" s="17">
        <f t="shared" si="17"/>
        <v>877639.20000000007</v>
      </c>
      <c r="J29" s="20"/>
      <c r="K29" s="17">
        <f t="shared" si="18"/>
        <v>877639.20000000007</v>
      </c>
      <c r="L29" s="20">
        <v>-72.900000000000006</v>
      </c>
      <c r="M29" s="17">
        <f t="shared" si="19"/>
        <v>877566.3</v>
      </c>
      <c r="N29" s="20"/>
      <c r="O29" s="17">
        <f t="shared" si="20"/>
        <v>877566.3</v>
      </c>
      <c r="P29" s="20"/>
      <c r="Q29" s="17">
        <f t="shared" si="21"/>
        <v>877566.3</v>
      </c>
      <c r="R29" s="20"/>
      <c r="S29" s="17">
        <f t="shared" si="22"/>
        <v>877566.3</v>
      </c>
      <c r="T29" s="20"/>
      <c r="U29" s="17">
        <f t="shared" si="14"/>
        <v>877566.3</v>
      </c>
      <c r="V29" s="20"/>
      <c r="W29" s="17">
        <f t="shared" si="23"/>
        <v>877566.3</v>
      </c>
      <c r="X29" s="20">
        <v>5067.7999999999302</v>
      </c>
      <c r="Y29" s="19">
        <f t="shared" si="24"/>
        <v>882634.1</v>
      </c>
      <c r="Z29" s="20"/>
      <c r="AA29" s="17">
        <f t="shared" si="25"/>
        <v>882634.1</v>
      </c>
      <c r="AB29" s="20"/>
      <c r="AC29" s="17">
        <f t="shared" si="26"/>
        <v>882634.1</v>
      </c>
      <c r="AD29" s="20"/>
      <c r="AE29" s="17">
        <f t="shared" si="27"/>
        <v>882634.1</v>
      </c>
      <c r="AF29" s="21">
        <f>F29+L29+X29</f>
        <v>64994.899999999929</v>
      </c>
      <c r="AG29" s="32"/>
    </row>
    <row r="30" spans="1:33" ht="15.75" customHeight="1" x14ac:dyDescent="0.2">
      <c r="A30" s="15" t="s">
        <v>65</v>
      </c>
      <c r="B30" s="16" t="s">
        <v>66</v>
      </c>
      <c r="C30" s="17">
        <v>6040</v>
      </c>
      <c r="D30" s="20"/>
      <c r="E30" s="19">
        <f t="shared" si="15"/>
        <v>6040</v>
      </c>
      <c r="F30" s="20"/>
      <c r="G30" s="17">
        <f t="shared" si="16"/>
        <v>6040</v>
      </c>
      <c r="H30" s="20"/>
      <c r="I30" s="17">
        <f t="shared" si="17"/>
        <v>6040</v>
      </c>
      <c r="J30" s="20"/>
      <c r="K30" s="17">
        <f t="shared" si="18"/>
        <v>6040</v>
      </c>
      <c r="L30" s="20"/>
      <c r="M30" s="17">
        <f t="shared" si="19"/>
        <v>6040</v>
      </c>
      <c r="N30" s="20"/>
      <c r="O30" s="17">
        <f t="shared" si="20"/>
        <v>6040</v>
      </c>
      <c r="P30" s="20"/>
      <c r="Q30" s="17">
        <f t="shared" si="21"/>
        <v>6040</v>
      </c>
      <c r="R30" s="20"/>
      <c r="S30" s="17">
        <f t="shared" si="22"/>
        <v>6040</v>
      </c>
      <c r="T30" s="20"/>
      <c r="U30" s="17">
        <f t="shared" si="14"/>
        <v>6040</v>
      </c>
      <c r="V30" s="20"/>
      <c r="W30" s="17">
        <f t="shared" si="23"/>
        <v>6040</v>
      </c>
      <c r="X30" s="20"/>
      <c r="Y30" s="19">
        <f t="shared" si="24"/>
        <v>6040</v>
      </c>
      <c r="Z30" s="20"/>
      <c r="AA30" s="17">
        <f t="shared" si="25"/>
        <v>6040</v>
      </c>
      <c r="AB30" s="20"/>
      <c r="AC30" s="17">
        <f t="shared" si="26"/>
        <v>6040</v>
      </c>
      <c r="AD30" s="20"/>
      <c r="AE30" s="17">
        <f t="shared" si="27"/>
        <v>6040</v>
      </c>
      <c r="AF30" s="21"/>
    </row>
    <row r="31" spans="1:33" s="14" customFormat="1" ht="18" customHeight="1" x14ac:dyDescent="0.2">
      <c r="A31" s="29" t="s">
        <v>67</v>
      </c>
      <c r="B31" s="30" t="s">
        <v>68</v>
      </c>
      <c r="C31" s="31">
        <f>C32+C38+C39+C40</f>
        <v>34748147.800000004</v>
      </c>
      <c r="D31" s="31"/>
      <c r="E31" s="31">
        <f t="shared" ref="E31:F31" si="28">E32+E38+E39+E40</f>
        <v>34748147.800000004</v>
      </c>
      <c r="F31" s="31">
        <f t="shared" si="28"/>
        <v>426955.49999999907</v>
      </c>
      <c r="G31" s="31">
        <f>G32+G38+G39+G40</f>
        <v>35175103.299999997</v>
      </c>
      <c r="H31" s="31">
        <f>H32+H38+H39+H40</f>
        <v>145974</v>
      </c>
      <c r="I31" s="31">
        <f>I32+I38+I39+I40</f>
        <v>35321077.300000004</v>
      </c>
      <c r="J31" s="31"/>
      <c r="K31" s="31">
        <f t="shared" ref="K31:AF31" si="29">K32+K38+K39+K40</f>
        <v>35321077.300000004</v>
      </c>
      <c r="L31" s="31">
        <f t="shared" si="29"/>
        <v>8891376.299999997</v>
      </c>
      <c r="M31" s="31">
        <f t="shared" si="29"/>
        <v>44212453.599999994</v>
      </c>
      <c r="N31" s="31">
        <f t="shared" si="29"/>
        <v>462200</v>
      </c>
      <c r="O31" s="31">
        <f t="shared" si="29"/>
        <v>44674653.599999994</v>
      </c>
      <c r="P31" s="31">
        <f t="shared" si="29"/>
        <v>1821033.2999999984</v>
      </c>
      <c r="Q31" s="31">
        <f t="shared" si="29"/>
        <v>46495686.899999999</v>
      </c>
      <c r="R31" s="31">
        <f t="shared" si="29"/>
        <v>4086203.8000000021</v>
      </c>
      <c r="S31" s="31">
        <f>S32+S38+S39+S40</f>
        <v>50581890.699999996</v>
      </c>
      <c r="T31" s="31">
        <f>T32+T38+T39+T40</f>
        <v>2382784.9999999981</v>
      </c>
      <c r="U31" s="31">
        <f t="shared" ref="U31:W31" si="30">U32+U38+U39+U40</f>
        <v>52964675.700000003</v>
      </c>
      <c r="V31" s="31">
        <f t="shared" si="30"/>
        <v>1078250</v>
      </c>
      <c r="W31" s="31">
        <f t="shared" si="30"/>
        <v>54042925.700000003</v>
      </c>
      <c r="X31" s="31">
        <f>X32+X38+X39+X40</f>
        <v>2471103.0000000019</v>
      </c>
      <c r="Y31" s="31">
        <f t="shared" ref="Y31" si="31">Y32+Y38+Y39+Y40</f>
        <v>56514028.699999996</v>
      </c>
      <c r="Z31" s="31"/>
      <c r="AA31" s="31">
        <f>AA32+AA38+AA39+AA40</f>
        <v>56514028.699999996</v>
      </c>
      <c r="AB31" s="31">
        <f t="shared" ref="AB31:AD31" si="32">AB32+AB38+AB39+AB40</f>
        <v>836050.50000000023</v>
      </c>
      <c r="AC31" s="31">
        <f t="shared" si="32"/>
        <v>57350079.199999996</v>
      </c>
      <c r="AD31" s="31">
        <f t="shared" si="32"/>
        <v>69714.3</v>
      </c>
      <c r="AE31" s="31">
        <f>AE32+AE38+AE39+AE40</f>
        <v>57419793.499999993</v>
      </c>
      <c r="AF31" s="31">
        <f>AF32+AF38+AF39+AF40</f>
        <v>22671645.699999996</v>
      </c>
      <c r="AG31" s="13"/>
    </row>
    <row r="32" spans="1:33" s="14" customFormat="1" ht="38.25" x14ac:dyDescent="0.25">
      <c r="A32" s="15" t="s">
        <v>69</v>
      </c>
      <c r="B32" s="16" t="s">
        <v>70</v>
      </c>
      <c r="C32" s="17">
        <f>C33+C34+C35+C36+C37</f>
        <v>34122899.400000006</v>
      </c>
      <c r="D32" s="20"/>
      <c r="E32" s="19">
        <f>E33+E34+E35+E36+E37</f>
        <v>34122899.400000006</v>
      </c>
      <c r="F32" s="20">
        <f>F33+F34+F35+F36+F37</f>
        <v>425988.99999999907</v>
      </c>
      <c r="G32" s="17">
        <f>G33+G34+G35+G36+G37</f>
        <v>34548888.399999999</v>
      </c>
      <c r="H32" s="20">
        <f>H33+H34+H35+H36+H37</f>
        <v>141517.79999999999</v>
      </c>
      <c r="I32" s="17">
        <f>I33+I34+I35+I36+I37</f>
        <v>34690406.200000003</v>
      </c>
      <c r="J32" s="20"/>
      <c r="K32" s="17">
        <f t="shared" ref="K32:N32" si="33">K33+K34+K35+K36+K37</f>
        <v>34690406.200000003</v>
      </c>
      <c r="L32" s="20">
        <f t="shared" si="33"/>
        <v>8901338.5999999978</v>
      </c>
      <c r="M32" s="17">
        <f>M33+M34+M35+M36+M37</f>
        <v>43591744.799999997</v>
      </c>
      <c r="N32" s="20">
        <f t="shared" si="33"/>
        <v>462200</v>
      </c>
      <c r="O32" s="17">
        <f>O33+O34+O35+O36+O37</f>
        <v>44053944.799999997</v>
      </c>
      <c r="P32" s="20">
        <f>P33+P34+P35+P36+P37</f>
        <v>1835275.1999999983</v>
      </c>
      <c r="Q32" s="17">
        <f t="shared" ref="Q32:R32" si="34">Q33+Q34+Q35+Q36+Q37</f>
        <v>45889220</v>
      </c>
      <c r="R32" s="20">
        <f t="shared" si="34"/>
        <v>4082955.9000000022</v>
      </c>
      <c r="S32" s="17">
        <f>S33+S34+S35+S36+S37</f>
        <v>49972175.899999999</v>
      </c>
      <c r="T32" s="20">
        <f>T33+T34+T35+T36</f>
        <v>2382914.4999999981</v>
      </c>
      <c r="U32" s="17">
        <f>U33+U34+U35+U36</f>
        <v>52355090.400000006</v>
      </c>
      <c r="V32" s="20">
        <f>V33+V34+V35+V36</f>
        <v>1078250</v>
      </c>
      <c r="W32" s="17">
        <f>W33+W34+W35+W36+W37</f>
        <v>53433340.400000006</v>
      </c>
      <c r="X32" s="20">
        <f>X33+X34+X35+X36+X37</f>
        <v>2484149.0000000019</v>
      </c>
      <c r="Y32" s="19">
        <f>Y33+Y34+Y35+Y36</f>
        <v>55917489.399999999</v>
      </c>
      <c r="Z32" s="20"/>
      <c r="AA32" s="17">
        <f>AA33+AA34+AA35+AA36+AA37</f>
        <v>55917489.399999999</v>
      </c>
      <c r="AB32" s="20">
        <f>AB33+AB34+AB35+AB36+AB37</f>
        <v>267386.90000000037</v>
      </c>
      <c r="AC32" s="17">
        <f>AC33+AC34+AC35+AC36</f>
        <v>56184876.299999997</v>
      </c>
      <c r="AD32" s="20">
        <f>AD33+AD34+AD35+AD36</f>
        <v>76200</v>
      </c>
      <c r="AE32" s="17">
        <f>AE33+AE34+AE35+AE36+AE37</f>
        <v>56261076.299999997</v>
      </c>
      <c r="AF32" s="21">
        <f>AF33+AF34+AF35+AF36+AF37</f>
        <v>22138176.899999999</v>
      </c>
      <c r="AG32" s="32"/>
    </row>
    <row r="33" spans="1:37" ht="27.75" customHeight="1" x14ac:dyDescent="0.2">
      <c r="A33" s="15" t="s">
        <v>71</v>
      </c>
      <c r="B33" s="16" t="s">
        <v>72</v>
      </c>
      <c r="C33" s="17">
        <v>12074102.800000001</v>
      </c>
      <c r="D33" s="20"/>
      <c r="E33" s="19">
        <f>C33+D33</f>
        <v>12074102.800000001</v>
      </c>
      <c r="F33" s="20"/>
      <c r="G33" s="17">
        <f>E33+F33</f>
        <v>12074102.800000001</v>
      </c>
      <c r="H33" s="20"/>
      <c r="I33" s="17">
        <f>G33+H33</f>
        <v>12074102.800000001</v>
      </c>
      <c r="J33" s="20"/>
      <c r="K33" s="17">
        <f>I33+J33</f>
        <v>12074102.800000001</v>
      </c>
      <c r="L33" s="20">
        <v>3276500.2999999989</v>
      </c>
      <c r="M33" s="17">
        <f>K33+L33</f>
        <v>15350603.1</v>
      </c>
      <c r="N33" s="20"/>
      <c r="O33" s="17">
        <f>M33+N33</f>
        <v>15350603.1</v>
      </c>
      <c r="P33" s="20">
        <v>771800</v>
      </c>
      <c r="Q33" s="17">
        <f>O33+P33</f>
        <v>16122403.1</v>
      </c>
      <c r="R33" s="20">
        <v>3376479.4000000004</v>
      </c>
      <c r="S33" s="17">
        <f>Q33+R33</f>
        <v>19498882.5</v>
      </c>
      <c r="T33" s="20">
        <v>181251</v>
      </c>
      <c r="U33" s="17">
        <f>S33+T33</f>
        <v>19680133.5</v>
      </c>
      <c r="V33" s="20">
        <v>1078250</v>
      </c>
      <c r="W33" s="17">
        <f>U33+V33</f>
        <v>20758383.5</v>
      </c>
      <c r="X33" s="20">
        <v>770872.60000000149</v>
      </c>
      <c r="Y33" s="19">
        <f>W33+X33</f>
        <v>21529256.100000001</v>
      </c>
      <c r="Z33" s="20"/>
      <c r="AA33" s="17">
        <f>Y33+Z33</f>
        <v>21529256.100000001</v>
      </c>
      <c r="AB33" s="20">
        <v>160530</v>
      </c>
      <c r="AC33" s="17">
        <f>AA33+AB33</f>
        <v>21689786.100000001</v>
      </c>
      <c r="AD33" s="20"/>
      <c r="AE33" s="17">
        <f>AC33+AD33</f>
        <v>21689786.100000001</v>
      </c>
      <c r="AF33" s="21">
        <f>L33+P33+R33+T33+V33+X33+AB33</f>
        <v>9615683.3000000007</v>
      </c>
      <c r="AG33" s="33"/>
      <c r="AH33" s="34"/>
      <c r="AI33" s="14"/>
      <c r="AJ33" s="34"/>
    </row>
    <row r="34" spans="1:37" ht="42" customHeight="1" x14ac:dyDescent="0.2">
      <c r="A34" s="15" t="s">
        <v>73</v>
      </c>
      <c r="B34" s="16" t="s">
        <v>74</v>
      </c>
      <c r="C34" s="17">
        <v>12878086.9</v>
      </c>
      <c r="D34" s="20"/>
      <c r="E34" s="19">
        <f t="shared" ref="E34:E38" si="35">C34+D34</f>
        <v>12878086.9</v>
      </c>
      <c r="F34" s="20">
        <v>85336.199999999255</v>
      </c>
      <c r="G34" s="17">
        <f t="shared" ref="G34:G39" si="36">E34+F34</f>
        <v>12963423.1</v>
      </c>
      <c r="H34" s="20">
        <v>41517.800000000003</v>
      </c>
      <c r="I34" s="17">
        <f t="shared" ref="I34:I39" si="37">G34+H34</f>
        <v>13004940.9</v>
      </c>
      <c r="J34" s="20"/>
      <c r="K34" s="17">
        <f t="shared" ref="K34:K39" si="38">I34+J34</f>
        <v>13004940.9</v>
      </c>
      <c r="L34" s="20">
        <v>4150290.4000000004</v>
      </c>
      <c r="M34" s="17">
        <f t="shared" ref="M34:M36" si="39">K34+L34</f>
        <v>17155231.300000001</v>
      </c>
      <c r="N34" s="20"/>
      <c r="O34" s="17">
        <f t="shared" ref="O34:O40" si="40">M34+N34</f>
        <v>17155231.300000001</v>
      </c>
      <c r="P34" s="20">
        <v>874339.09999999776</v>
      </c>
      <c r="Q34" s="17">
        <f t="shared" ref="Q34:Q40" si="41">O34+P34</f>
        <v>18029570.399999999</v>
      </c>
      <c r="R34" s="20">
        <v>222218.90000000224</v>
      </c>
      <c r="S34" s="17">
        <f t="shared" ref="S34:S36" si="42">Q34+R34</f>
        <v>18251789.300000001</v>
      </c>
      <c r="T34" s="20">
        <v>878614.89999999851</v>
      </c>
      <c r="U34" s="17">
        <f t="shared" ref="U34:U40" si="43">S34+T34</f>
        <v>19130404.199999999</v>
      </c>
      <c r="V34" s="20"/>
      <c r="W34" s="17">
        <f t="shared" ref="W34:W40" si="44">U34+V34</f>
        <v>19130404.199999999</v>
      </c>
      <c r="X34" s="20">
        <v>238305</v>
      </c>
      <c r="Y34" s="19">
        <f t="shared" ref="Y34:Y40" si="45">W34+X34</f>
        <v>19368709.199999999</v>
      </c>
      <c r="Z34" s="20"/>
      <c r="AA34" s="17">
        <f t="shared" ref="AA34:AA40" si="46">Y34+Z34</f>
        <v>19368709.199999999</v>
      </c>
      <c r="AB34" s="20"/>
      <c r="AC34" s="17">
        <f t="shared" ref="AC34:AC40" si="47">AA34+AB34</f>
        <v>19368709.199999999</v>
      </c>
      <c r="AD34" s="20">
        <v>76200</v>
      </c>
      <c r="AE34" s="17">
        <f t="shared" ref="AE34:AE40" si="48">AC34+AD34</f>
        <v>19444909.199999999</v>
      </c>
      <c r="AF34" s="21">
        <f>F34+H34+L34+P34+R34+T34+X34+AD34</f>
        <v>6566822.299999998</v>
      </c>
      <c r="AG34" s="33"/>
      <c r="AH34" s="34"/>
      <c r="AJ34" s="34"/>
    </row>
    <row r="35" spans="1:37" ht="27.75" customHeight="1" x14ac:dyDescent="0.2">
      <c r="A35" s="15" t="s">
        <v>75</v>
      </c>
      <c r="B35" s="16" t="s">
        <v>76</v>
      </c>
      <c r="C35" s="17">
        <v>5872072.2000000002</v>
      </c>
      <c r="D35" s="20"/>
      <c r="E35" s="19">
        <f t="shared" si="35"/>
        <v>5872072.2000000002</v>
      </c>
      <c r="F35" s="20"/>
      <c r="G35" s="17">
        <f t="shared" si="36"/>
        <v>5872072.2000000002</v>
      </c>
      <c r="H35" s="20"/>
      <c r="I35" s="17">
        <f t="shared" si="37"/>
        <v>5872072.2000000002</v>
      </c>
      <c r="J35" s="20"/>
      <c r="K35" s="17">
        <f t="shared" si="38"/>
        <v>5872072.2000000002</v>
      </c>
      <c r="L35" s="20">
        <v>7413.3999999994412</v>
      </c>
      <c r="M35" s="17">
        <f t="shared" si="39"/>
        <v>5879485.5999999996</v>
      </c>
      <c r="N35" s="20"/>
      <c r="O35" s="17">
        <f t="shared" si="40"/>
        <v>5879485.5999999996</v>
      </c>
      <c r="P35" s="20"/>
      <c r="Q35" s="17">
        <f t="shared" si="41"/>
        <v>5879485.5999999996</v>
      </c>
      <c r="R35" s="20"/>
      <c r="S35" s="17">
        <f t="shared" si="42"/>
        <v>5879485.5999999996</v>
      </c>
      <c r="T35" s="20">
        <v>956527.5</v>
      </c>
      <c r="U35" s="17">
        <f t="shared" si="43"/>
        <v>6836013.0999999996</v>
      </c>
      <c r="V35" s="20"/>
      <c r="W35" s="17">
        <f t="shared" si="44"/>
        <v>6836013.0999999996</v>
      </c>
      <c r="X35" s="20">
        <v>74978.900000000373</v>
      </c>
      <c r="Y35" s="19">
        <f t="shared" si="45"/>
        <v>6910992</v>
      </c>
      <c r="Z35" s="20"/>
      <c r="AA35" s="17">
        <f t="shared" si="46"/>
        <v>6910992</v>
      </c>
      <c r="AB35" s="20"/>
      <c r="AC35" s="17">
        <f t="shared" si="47"/>
        <v>6910992</v>
      </c>
      <c r="AD35" s="20"/>
      <c r="AE35" s="17">
        <f t="shared" si="48"/>
        <v>6910992</v>
      </c>
      <c r="AF35" s="21">
        <f>L35+T35+X35</f>
        <v>1038919.7999999998</v>
      </c>
      <c r="AG35" s="33"/>
      <c r="AH35" s="34"/>
      <c r="AJ35" s="34"/>
    </row>
    <row r="36" spans="1:37" ht="15.75" customHeight="1" x14ac:dyDescent="0.2">
      <c r="A36" s="15" t="s">
        <v>77</v>
      </c>
      <c r="B36" s="16" t="s">
        <v>78</v>
      </c>
      <c r="C36" s="17">
        <v>3298637.5</v>
      </c>
      <c r="D36" s="20"/>
      <c r="E36" s="19">
        <f t="shared" si="35"/>
        <v>3298637.5</v>
      </c>
      <c r="F36" s="20">
        <v>340652.79999999981</v>
      </c>
      <c r="G36" s="17">
        <f t="shared" si="36"/>
        <v>3639290.3</v>
      </c>
      <c r="H36" s="20">
        <v>100000</v>
      </c>
      <c r="I36" s="17">
        <f t="shared" si="37"/>
        <v>3739290.3</v>
      </c>
      <c r="J36" s="20"/>
      <c r="K36" s="17">
        <f t="shared" si="38"/>
        <v>3739290.3</v>
      </c>
      <c r="L36" s="20">
        <v>1467134.5</v>
      </c>
      <c r="M36" s="17">
        <f t="shared" si="39"/>
        <v>5206424.8</v>
      </c>
      <c r="N36" s="20">
        <v>462200</v>
      </c>
      <c r="O36" s="17">
        <f t="shared" si="40"/>
        <v>5668624.7999999998</v>
      </c>
      <c r="P36" s="20">
        <v>189136.10000000056</v>
      </c>
      <c r="Q36" s="17">
        <f t="shared" si="41"/>
        <v>5857760.9000000004</v>
      </c>
      <c r="R36" s="20">
        <v>484257.59999999963</v>
      </c>
      <c r="S36" s="17">
        <f t="shared" si="42"/>
        <v>6342018.5</v>
      </c>
      <c r="T36" s="20">
        <v>366521.09999999963</v>
      </c>
      <c r="U36" s="17">
        <f t="shared" si="43"/>
        <v>6708539.5999999996</v>
      </c>
      <c r="V36" s="20"/>
      <c r="W36" s="17">
        <f t="shared" si="44"/>
        <v>6708539.5999999996</v>
      </c>
      <c r="X36" s="20">
        <v>1399992.5</v>
      </c>
      <c r="Y36" s="19">
        <f t="shared" si="45"/>
        <v>8108532.0999999996</v>
      </c>
      <c r="Z36" s="20"/>
      <c r="AA36" s="17">
        <f t="shared" si="46"/>
        <v>8108532.0999999996</v>
      </c>
      <c r="AB36" s="20">
        <v>106856.90000000037</v>
      </c>
      <c r="AC36" s="17">
        <f t="shared" si="47"/>
        <v>8215389</v>
      </c>
      <c r="AD36" s="20"/>
      <c r="AE36" s="17">
        <f t="shared" si="48"/>
        <v>8215389</v>
      </c>
      <c r="AF36" s="21">
        <f>F36+H36+L36+N36+P36+R36+T36+X36+AB36</f>
        <v>4916751.5</v>
      </c>
      <c r="AG36" s="33"/>
      <c r="AH36" s="34"/>
      <c r="AJ36" s="34"/>
    </row>
    <row r="37" spans="1:37" ht="27.75" customHeight="1" x14ac:dyDescent="0.2">
      <c r="A37" s="35" t="s">
        <v>79</v>
      </c>
      <c r="B37" s="36" t="s">
        <v>80</v>
      </c>
      <c r="C37" s="37"/>
      <c r="D37" s="38"/>
      <c r="E37" s="19"/>
      <c r="F37" s="38"/>
      <c r="G37" s="17"/>
      <c r="H37" s="38"/>
      <c r="I37" s="17"/>
      <c r="J37" s="38"/>
      <c r="K37" s="17"/>
      <c r="L37" s="38"/>
      <c r="M37" s="17"/>
      <c r="N37" s="38"/>
      <c r="O37" s="17"/>
      <c r="P37" s="38"/>
      <c r="Q37" s="17"/>
      <c r="R37" s="38"/>
      <c r="S37" s="17"/>
      <c r="T37" s="38"/>
      <c r="U37" s="17"/>
      <c r="V37" s="38"/>
      <c r="W37" s="17"/>
      <c r="X37" s="38"/>
      <c r="Y37" s="19"/>
      <c r="Z37" s="38"/>
      <c r="AA37" s="17"/>
      <c r="AB37" s="38"/>
      <c r="AC37" s="17">
        <f t="shared" si="47"/>
        <v>0</v>
      </c>
      <c r="AD37" s="38"/>
      <c r="AE37" s="17">
        <f t="shared" si="48"/>
        <v>0</v>
      </c>
      <c r="AF37" s="21"/>
    </row>
    <row r="38" spans="1:37" ht="48" customHeight="1" x14ac:dyDescent="0.25">
      <c r="A38" s="35" t="s">
        <v>81</v>
      </c>
      <c r="B38" s="36" t="s">
        <v>82</v>
      </c>
      <c r="C38" s="37">
        <v>625248.4</v>
      </c>
      <c r="D38" s="38"/>
      <c r="E38" s="19">
        <f t="shared" si="35"/>
        <v>625248.4</v>
      </c>
      <c r="F38" s="38"/>
      <c r="G38" s="17">
        <f t="shared" si="36"/>
        <v>625248.4</v>
      </c>
      <c r="H38" s="38"/>
      <c r="I38" s="17">
        <f t="shared" si="37"/>
        <v>625248.4</v>
      </c>
      <c r="J38" s="38"/>
      <c r="K38" s="17">
        <f t="shared" si="38"/>
        <v>625248.4</v>
      </c>
      <c r="L38" s="38">
        <v>7236.9</v>
      </c>
      <c r="M38" s="37">
        <f>K38+L38</f>
        <v>632485.30000000005</v>
      </c>
      <c r="N38" s="38"/>
      <c r="O38" s="17">
        <f t="shared" si="40"/>
        <v>632485.30000000005</v>
      </c>
      <c r="P38" s="38"/>
      <c r="Q38" s="17">
        <f t="shared" si="41"/>
        <v>632485.30000000005</v>
      </c>
      <c r="R38" s="38"/>
      <c r="S38" s="37">
        <f>Q38+R38</f>
        <v>632485.30000000005</v>
      </c>
      <c r="T38" s="38">
        <v>-129.5</v>
      </c>
      <c r="U38" s="17">
        <f t="shared" si="43"/>
        <v>632355.80000000005</v>
      </c>
      <c r="V38" s="38"/>
      <c r="W38" s="17">
        <f t="shared" si="44"/>
        <v>632355.80000000005</v>
      </c>
      <c r="X38" s="38">
        <v>-51462</v>
      </c>
      <c r="Y38" s="19">
        <f t="shared" si="45"/>
        <v>580893.80000000005</v>
      </c>
      <c r="Z38" s="38"/>
      <c r="AA38" s="17">
        <f t="shared" si="46"/>
        <v>580893.80000000005</v>
      </c>
      <c r="AB38" s="38">
        <v>568663.59999999986</v>
      </c>
      <c r="AC38" s="17">
        <f t="shared" si="47"/>
        <v>1149557.3999999999</v>
      </c>
      <c r="AD38" s="38"/>
      <c r="AE38" s="17">
        <f t="shared" si="48"/>
        <v>1149557.3999999999</v>
      </c>
      <c r="AF38" s="21">
        <f>L38+T38+X38+AB38</f>
        <v>524308.99999999988</v>
      </c>
      <c r="AG38" s="39"/>
      <c r="AI38" s="34"/>
    </row>
    <row r="39" spans="1:37" ht="66.75" customHeight="1" x14ac:dyDescent="0.25">
      <c r="A39" s="35" t="s">
        <v>83</v>
      </c>
      <c r="B39" s="36" t="s">
        <v>84</v>
      </c>
      <c r="C39" s="37"/>
      <c r="D39" s="20"/>
      <c r="E39" s="19"/>
      <c r="F39" s="20">
        <v>966.5</v>
      </c>
      <c r="G39" s="17">
        <f t="shared" si="36"/>
        <v>966.5</v>
      </c>
      <c r="H39" s="20">
        <v>4456.2</v>
      </c>
      <c r="I39" s="17">
        <f t="shared" si="37"/>
        <v>5422.7</v>
      </c>
      <c r="J39" s="20"/>
      <c r="K39" s="17">
        <f t="shared" si="38"/>
        <v>5422.7</v>
      </c>
      <c r="L39" s="20">
        <v>1252.2</v>
      </c>
      <c r="M39" s="37">
        <f t="shared" ref="M39:M40" si="49">K39+L39</f>
        <v>6674.9</v>
      </c>
      <c r="N39" s="20"/>
      <c r="O39" s="17">
        <f t="shared" si="40"/>
        <v>6674.9</v>
      </c>
      <c r="P39" s="20"/>
      <c r="Q39" s="17">
        <f t="shared" si="41"/>
        <v>6674.9</v>
      </c>
      <c r="R39" s="20">
        <v>3247.8999999999996</v>
      </c>
      <c r="S39" s="37">
        <f t="shared" ref="S39:S40" si="50">Q39+R39</f>
        <v>9922.7999999999993</v>
      </c>
      <c r="T39" s="20"/>
      <c r="U39" s="17">
        <f t="shared" si="43"/>
        <v>9922.7999999999993</v>
      </c>
      <c r="V39" s="20"/>
      <c r="W39" s="17">
        <f t="shared" si="44"/>
        <v>9922.7999999999993</v>
      </c>
      <c r="X39" s="38">
        <v>50251.100000000006</v>
      </c>
      <c r="Y39" s="19">
        <f t="shared" si="45"/>
        <v>60173.900000000009</v>
      </c>
      <c r="Z39" s="38"/>
      <c r="AA39" s="17">
        <f t="shared" si="46"/>
        <v>60173.900000000009</v>
      </c>
      <c r="AB39" s="38"/>
      <c r="AC39" s="17">
        <f t="shared" si="47"/>
        <v>60173.900000000009</v>
      </c>
      <c r="AD39" s="38"/>
      <c r="AE39" s="17">
        <f t="shared" si="48"/>
        <v>60173.900000000009</v>
      </c>
      <c r="AF39" s="21">
        <f>F39+H39+L39+R39+X39</f>
        <v>60173.900000000009</v>
      </c>
      <c r="AG39" s="39"/>
    </row>
    <row r="40" spans="1:37" ht="55.5" customHeight="1" x14ac:dyDescent="0.25">
      <c r="A40" s="35" t="s">
        <v>85</v>
      </c>
      <c r="B40" s="36" t="s">
        <v>86</v>
      </c>
      <c r="C40" s="37"/>
      <c r="D40" s="38"/>
      <c r="E40" s="19"/>
      <c r="F40" s="38"/>
      <c r="G40" s="17"/>
      <c r="H40" s="38"/>
      <c r="I40" s="17"/>
      <c r="J40" s="38"/>
      <c r="K40" s="17"/>
      <c r="L40" s="38">
        <v>-18451.400000000001</v>
      </c>
      <c r="M40" s="37">
        <f t="shared" si="49"/>
        <v>-18451.400000000001</v>
      </c>
      <c r="N40" s="38"/>
      <c r="O40" s="17">
        <f t="shared" si="40"/>
        <v>-18451.400000000001</v>
      </c>
      <c r="P40" s="38">
        <v>-14241.899999999998</v>
      </c>
      <c r="Q40" s="17">
        <f t="shared" si="41"/>
        <v>-32693.3</v>
      </c>
      <c r="R40" s="38"/>
      <c r="S40" s="37">
        <f t="shared" si="50"/>
        <v>-32693.3</v>
      </c>
      <c r="T40" s="38"/>
      <c r="U40" s="17">
        <f t="shared" si="43"/>
        <v>-32693.3</v>
      </c>
      <c r="V40" s="38"/>
      <c r="W40" s="17">
        <f t="shared" si="44"/>
        <v>-32693.3</v>
      </c>
      <c r="X40" s="38">
        <v>-11835.100000000002</v>
      </c>
      <c r="Y40" s="19">
        <f t="shared" si="45"/>
        <v>-44528.4</v>
      </c>
      <c r="Z40" s="38"/>
      <c r="AA40" s="17">
        <f t="shared" si="46"/>
        <v>-44528.4</v>
      </c>
      <c r="AB40" s="38"/>
      <c r="AC40" s="17">
        <f t="shared" si="47"/>
        <v>-44528.4</v>
      </c>
      <c r="AD40" s="38">
        <v>-6485.7</v>
      </c>
      <c r="AE40" s="17">
        <f t="shared" si="48"/>
        <v>-51014.1</v>
      </c>
      <c r="AF40" s="21">
        <f>L40+P40+X40+AD40</f>
        <v>-51014.1</v>
      </c>
      <c r="AG40" s="39"/>
      <c r="AH40" s="34"/>
    </row>
    <row r="41" spans="1:37" s="14" customFormat="1" ht="19.5" customHeight="1" thickBot="1" x14ac:dyDescent="0.25">
      <c r="A41" s="75" t="s">
        <v>87</v>
      </c>
      <c r="B41" s="76"/>
      <c r="C41" s="40">
        <f t="shared" ref="C41:AF41" si="51">C7+C31</f>
        <v>108417246.80448067</v>
      </c>
      <c r="D41" s="40"/>
      <c r="E41" s="40">
        <f t="shared" si="51"/>
        <v>108417246.80448067</v>
      </c>
      <c r="F41" s="40">
        <f t="shared" si="51"/>
        <v>486955.49999999907</v>
      </c>
      <c r="G41" s="40">
        <f t="shared" si="51"/>
        <v>108904202.30448067</v>
      </c>
      <c r="H41" s="40">
        <f t="shared" si="51"/>
        <v>145974</v>
      </c>
      <c r="I41" s="40">
        <f t="shared" si="51"/>
        <v>109050176.30448067</v>
      </c>
      <c r="J41" s="40"/>
      <c r="K41" s="40">
        <f t="shared" si="51"/>
        <v>109050176.30448067</v>
      </c>
      <c r="L41" s="40">
        <f t="shared" si="51"/>
        <v>8912410.3999999966</v>
      </c>
      <c r="M41" s="40">
        <f t="shared" si="51"/>
        <v>117962586.70448066</v>
      </c>
      <c r="N41" s="40">
        <f t="shared" si="51"/>
        <v>462200</v>
      </c>
      <c r="O41" s="40">
        <f t="shared" si="51"/>
        <v>118424786.70448066</v>
      </c>
      <c r="P41" s="40">
        <f t="shared" si="51"/>
        <v>1821033.2999999984</v>
      </c>
      <c r="Q41" s="40">
        <f t="shared" si="51"/>
        <v>120245820.00448066</v>
      </c>
      <c r="R41" s="40">
        <f t="shared" si="51"/>
        <v>2117995.1000000029</v>
      </c>
      <c r="S41" s="40">
        <f t="shared" si="51"/>
        <v>122363815.10448065</v>
      </c>
      <c r="T41" s="40">
        <f t="shared" si="51"/>
        <v>2382784.9999999981</v>
      </c>
      <c r="U41" s="40">
        <f t="shared" si="51"/>
        <v>124746600.10448067</v>
      </c>
      <c r="V41" s="40">
        <f t="shared" si="51"/>
        <v>1078250</v>
      </c>
      <c r="W41" s="40">
        <f t="shared" si="51"/>
        <v>125824850.10448067</v>
      </c>
      <c r="X41" s="40">
        <f t="shared" si="51"/>
        <v>1700230.4000000004</v>
      </c>
      <c r="Y41" s="40">
        <f t="shared" si="51"/>
        <v>127525080.50448066</v>
      </c>
      <c r="Z41" s="40"/>
      <c r="AA41" s="40">
        <f t="shared" si="51"/>
        <v>127525080.50448066</v>
      </c>
      <c r="AB41" s="40">
        <f t="shared" si="51"/>
        <v>836050.50000000023</v>
      </c>
      <c r="AC41" s="40">
        <f t="shared" si="51"/>
        <v>128361131.00448066</v>
      </c>
      <c r="AD41" s="40">
        <f t="shared" si="51"/>
        <v>69714.3</v>
      </c>
      <c r="AE41" s="40">
        <f t="shared" si="51"/>
        <v>128430845.30448064</v>
      </c>
      <c r="AF41" s="40">
        <f t="shared" si="51"/>
        <v>20013598.499999996</v>
      </c>
    </row>
    <row r="43" spans="1:37" x14ac:dyDescent="0.2">
      <c r="AE43" s="34"/>
      <c r="AG43" s="34"/>
      <c r="AK43" s="34"/>
    </row>
    <row r="44" spans="1:37" x14ac:dyDescent="0.2">
      <c r="C44" s="42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43"/>
      <c r="AF44" s="34"/>
    </row>
    <row r="45" spans="1:37" x14ac:dyDescent="0.2">
      <c r="AE45" s="34"/>
    </row>
    <row r="46" spans="1:37" x14ac:dyDescent="0.2">
      <c r="AE46" s="44"/>
      <c r="AF46" s="34"/>
    </row>
    <row r="47" spans="1:37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34"/>
    </row>
    <row r="48" spans="1:37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4"/>
      <c r="AF48" s="34"/>
    </row>
    <row r="49" spans="3:32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F49" s="34"/>
    </row>
    <row r="50" spans="3:32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F50" s="34"/>
    </row>
    <row r="52" spans="3:32" ht="15.75" x14ac:dyDescent="0.25">
      <c r="AE52" s="39"/>
    </row>
  </sheetData>
  <mergeCells count="21">
    <mergeCell ref="P4:Q4"/>
    <mergeCell ref="X4:Y4"/>
    <mergeCell ref="R4:S4"/>
    <mergeCell ref="V4:W4"/>
    <mergeCell ref="D3:AD3"/>
    <mergeCell ref="AB4:AC4"/>
    <mergeCell ref="A41:B41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T4:U4"/>
    <mergeCell ref="J4:K4"/>
    <mergeCell ref="L4:M4"/>
    <mergeCell ref="Z4:AA4"/>
    <mergeCell ref="N4:O4"/>
  </mergeCells>
  <printOptions horizontalCentered="1"/>
  <pageMargins left="0.19685039370078741" right="0.19685039370078741" top="0.39370078740157483" bottom="0.39370078740157483" header="0" footer="0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E95" sqref="AE95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30" width="17.6640625" style="50" customWidth="1"/>
    <col min="31" max="31" width="23.5" style="1" customWidth="1"/>
    <col min="32" max="32" width="15.5" style="1" customWidth="1"/>
    <col min="33" max="33" width="29" style="49" customWidth="1"/>
    <col min="34" max="34" width="23.6640625" style="1" customWidth="1"/>
    <col min="35" max="16384" width="9.33203125" style="1"/>
  </cols>
  <sheetData>
    <row r="1" spans="1:34" ht="23.25" customHeight="1" x14ac:dyDescent="0.2">
      <c r="A1" s="96" t="s">
        <v>88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</row>
    <row r="2" spans="1:34" ht="15.75" customHeight="1" thickBot="1" x14ac:dyDescent="0.25">
      <c r="B2" s="2"/>
      <c r="C2" s="2"/>
      <c r="AF2" s="3" t="s">
        <v>1</v>
      </c>
    </row>
    <row r="3" spans="1:34" ht="65.25" customHeight="1" thickBot="1" x14ac:dyDescent="0.25">
      <c r="A3" s="81" t="s">
        <v>89</v>
      </c>
      <c r="B3" s="78" t="s">
        <v>3</v>
      </c>
      <c r="C3" s="78" t="s">
        <v>90</v>
      </c>
      <c r="D3" s="89" t="s">
        <v>5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84" t="s">
        <v>6</v>
      </c>
      <c r="AF3" s="78" t="s">
        <v>7</v>
      </c>
    </row>
    <row r="4" spans="1:34" ht="26.25" customHeight="1" thickBot="1" x14ac:dyDescent="0.25">
      <c r="A4" s="82"/>
      <c r="B4" s="79"/>
      <c r="C4" s="79"/>
      <c r="D4" s="87" t="s">
        <v>8</v>
      </c>
      <c r="E4" s="88"/>
      <c r="F4" s="87" t="s">
        <v>9</v>
      </c>
      <c r="G4" s="88"/>
      <c r="H4" s="87" t="s">
        <v>10</v>
      </c>
      <c r="I4" s="88"/>
      <c r="J4" s="87" t="s">
        <v>11</v>
      </c>
      <c r="K4" s="88"/>
      <c r="L4" s="87" t="s">
        <v>12</v>
      </c>
      <c r="M4" s="88"/>
      <c r="N4" s="87" t="s">
        <v>13</v>
      </c>
      <c r="O4" s="88"/>
      <c r="P4" s="87" t="s">
        <v>14</v>
      </c>
      <c r="Q4" s="88"/>
      <c r="R4" s="87" t="s">
        <v>15</v>
      </c>
      <c r="S4" s="88"/>
      <c r="T4" s="98" t="s">
        <v>16</v>
      </c>
      <c r="U4" s="99"/>
      <c r="V4" s="87" t="s">
        <v>250</v>
      </c>
      <c r="W4" s="88"/>
      <c r="X4" s="87" t="s">
        <v>251</v>
      </c>
      <c r="Y4" s="88"/>
      <c r="Z4" s="87" t="s">
        <v>252</v>
      </c>
      <c r="AA4" s="88"/>
      <c r="AB4" s="92" t="s">
        <v>253</v>
      </c>
      <c r="AC4" s="93"/>
      <c r="AD4" s="4" t="s">
        <v>253</v>
      </c>
      <c r="AE4" s="85"/>
      <c r="AF4" s="79"/>
    </row>
    <row r="5" spans="1:34" ht="36.75" customHeight="1" thickBot="1" x14ac:dyDescent="0.25">
      <c r="A5" s="80"/>
      <c r="B5" s="80"/>
      <c r="C5" s="97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86"/>
      <c r="AF5" s="97"/>
    </row>
    <row r="6" spans="1:34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</row>
    <row r="7" spans="1:34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AE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12">
        <f t="shared" si="0"/>
        <v>-225952.10000000009</v>
      </c>
      <c r="AA7" s="12">
        <f t="shared" si="0"/>
        <v>4846315.0999999996</v>
      </c>
      <c r="AB7" s="12">
        <f t="shared" si="0"/>
        <v>-11605.399999999907</v>
      </c>
      <c r="AC7" s="12">
        <f t="shared" si="0"/>
        <v>4834709.7</v>
      </c>
      <c r="AD7" s="12">
        <f t="shared" si="0"/>
        <v>-42436</v>
      </c>
      <c r="AE7" s="12">
        <f t="shared" si="0"/>
        <v>4792273.7</v>
      </c>
      <c r="AF7" s="54">
        <f>SUM(AF8:AF16)</f>
        <v>-844833.79999999935</v>
      </c>
      <c r="AG7" s="100"/>
      <c r="AH7" s="13"/>
    </row>
    <row r="8" spans="1:34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72">
        <f>W8+X8</f>
        <v>4920.6000000000004</v>
      </c>
      <c r="Z8" s="59"/>
      <c r="AA8" s="58">
        <f>Y8+Z8</f>
        <v>4920.6000000000004</v>
      </c>
      <c r="AB8" s="59"/>
      <c r="AC8" s="58">
        <f>AA8+AB8</f>
        <v>4920.6000000000004</v>
      </c>
      <c r="AD8" s="59"/>
      <c r="AE8" s="58">
        <f>AC8+AD8</f>
        <v>4920.6000000000004</v>
      </c>
      <c r="AF8" s="21"/>
      <c r="AG8" s="55"/>
      <c r="AH8" s="13"/>
    </row>
    <row r="9" spans="1:34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72">
        <f t="shared" ref="Y9:Y72" si="11">W9+X9</f>
        <v>215301.7</v>
      </c>
      <c r="Z9" s="59"/>
      <c r="AA9" s="58">
        <f t="shared" ref="AA9:AA72" si="12">Y9+Z9</f>
        <v>215301.7</v>
      </c>
      <c r="AB9" s="59"/>
      <c r="AC9" s="58">
        <f t="shared" ref="AC9:AC72" si="13">AA9+AB9</f>
        <v>215301.7</v>
      </c>
      <c r="AD9" s="59"/>
      <c r="AE9" s="58">
        <f t="shared" ref="AE9:AE72" si="14">AC9+AD9</f>
        <v>215301.7</v>
      </c>
      <c r="AF9" s="21">
        <f>D9+F9+H9+J9+L9+N9+P9+X9</f>
        <v>2697.4999999999882</v>
      </c>
      <c r="AG9" s="101"/>
      <c r="AH9" s="13"/>
    </row>
    <row r="10" spans="1:34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72">
        <f t="shared" si="11"/>
        <v>256830.3</v>
      </c>
      <c r="Z10" s="59"/>
      <c r="AA10" s="58">
        <f t="shared" si="12"/>
        <v>256830.3</v>
      </c>
      <c r="AB10" s="59"/>
      <c r="AC10" s="58">
        <f t="shared" si="13"/>
        <v>256830.3</v>
      </c>
      <c r="AD10" s="59"/>
      <c r="AE10" s="58">
        <f t="shared" si="14"/>
        <v>256830.3</v>
      </c>
      <c r="AF10" s="21">
        <f>D10+F10+H10+J10+L10+N10+P10</f>
        <v>-9.5</v>
      </c>
      <c r="AG10" s="55"/>
      <c r="AH10" s="13"/>
    </row>
    <row r="11" spans="1:34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72">
        <f t="shared" si="11"/>
        <v>390797</v>
      </c>
      <c r="Z11" s="59"/>
      <c r="AA11" s="58">
        <f t="shared" si="12"/>
        <v>390797</v>
      </c>
      <c r="AB11" s="59"/>
      <c r="AC11" s="58">
        <f t="shared" si="13"/>
        <v>390797</v>
      </c>
      <c r="AD11" s="59"/>
      <c r="AE11" s="58">
        <f t="shared" si="14"/>
        <v>390797</v>
      </c>
      <c r="AF11" s="21">
        <f>D11+F11+H11+J11+L11+N11+P11+R11+X11</f>
        <v>43066.5</v>
      </c>
      <c r="AG11" s="101"/>
      <c r="AH11" s="13"/>
    </row>
    <row r="12" spans="1:34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72">
        <f t="shared" si="11"/>
        <v>206957.9</v>
      </c>
      <c r="Z12" s="59"/>
      <c r="AA12" s="58">
        <f t="shared" si="12"/>
        <v>206957.9</v>
      </c>
      <c r="AB12" s="59"/>
      <c r="AC12" s="58">
        <f t="shared" si="13"/>
        <v>206957.9</v>
      </c>
      <c r="AD12" s="59"/>
      <c r="AE12" s="58">
        <f t="shared" si="14"/>
        <v>206957.9</v>
      </c>
      <c r="AF12" s="21">
        <f>D12+F12+H12+J12+L12+N12+P12</f>
        <v>-5</v>
      </c>
      <c r="AG12" s="55"/>
      <c r="AH12" s="13"/>
    </row>
    <row r="13" spans="1:34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72">
        <f t="shared" si="11"/>
        <v>323605.8</v>
      </c>
      <c r="Z13" s="59"/>
      <c r="AA13" s="58">
        <f t="shared" si="12"/>
        <v>323605.8</v>
      </c>
      <c r="AB13" s="59"/>
      <c r="AC13" s="58">
        <f t="shared" si="13"/>
        <v>323605.8</v>
      </c>
      <c r="AD13" s="59"/>
      <c r="AE13" s="58">
        <f t="shared" si="14"/>
        <v>323605.8</v>
      </c>
      <c r="AF13" s="21">
        <f>D13+F13+H13+J13+L13+N13+P13+R13+T13+V13</f>
        <v>230986.69999999998</v>
      </c>
      <c r="AG13" s="55"/>
      <c r="AH13" s="13"/>
    </row>
    <row r="14" spans="1:34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72">
        <f t="shared" si="11"/>
        <v>1062185.8999999999</v>
      </c>
      <c r="Z14" s="59"/>
      <c r="AA14" s="58">
        <f t="shared" si="12"/>
        <v>1062185.8999999999</v>
      </c>
      <c r="AB14" s="59"/>
      <c r="AC14" s="58">
        <f t="shared" si="13"/>
        <v>1062185.8999999999</v>
      </c>
      <c r="AD14" s="59">
        <v>-80</v>
      </c>
      <c r="AE14" s="58">
        <f t="shared" si="14"/>
        <v>1062105.8999999999</v>
      </c>
      <c r="AF14" s="21">
        <f>D14+F14+H14+J14+L14+N14+P14+X14+AD14</f>
        <v>762105.89999999991</v>
      </c>
      <c r="AG14" s="101"/>
      <c r="AH14" s="13"/>
    </row>
    <row r="15" spans="1:34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72">
        <f t="shared" si="11"/>
        <v>197.3</v>
      </c>
      <c r="Z15" s="59"/>
      <c r="AA15" s="58">
        <f t="shared" si="12"/>
        <v>197.3</v>
      </c>
      <c r="AB15" s="59"/>
      <c r="AC15" s="58">
        <f t="shared" si="13"/>
        <v>197.3</v>
      </c>
      <c r="AD15" s="59"/>
      <c r="AE15" s="58">
        <f t="shared" si="14"/>
        <v>197.3</v>
      </c>
      <c r="AF15" s="21"/>
      <c r="AG15" s="55"/>
      <c r="AH15" s="13"/>
    </row>
    <row r="16" spans="1:34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72">
        <f t="shared" si="11"/>
        <v>2611470.7000000002</v>
      </c>
      <c r="Z16" s="59">
        <v>-225952.10000000009</v>
      </c>
      <c r="AA16" s="58">
        <f t="shared" si="12"/>
        <v>2385518.6</v>
      </c>
      <c r="AB16" s="59">
        <v>-11605.399999999907</v>
      </c>
      <c r="AC16" s="58">
        <f t="shared" si="13"/>
        <v>2373913.2000000002</v>
      </c>
      <c r="AD16" s="59">
        <v>-42356</v>
      </c>
      <c r="AE16" s="58">
        <f t="shared" si="14"/>
        <v>2331557.2000000002</v>
      </c>
      <c r="AF16" s="21">
        <f>D16+F16+H16+J16+L16+N16+P16+R16+T16+V16+X16+Z16+AB16+AD16</f>
        <v>-1883675.8999999992</v>
      </c>
      <c r="AG16" s="101"/>
      <c r="AH16" s="13"/>
    </row>
    <row r="17" spans="1:34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AE17" si="15">SUM(E18:E19)</f>
        <v>47529.799999999996</v>
      </c>
      <c r="F17" s="31"/>
      <c r="G17" s="31">
        <f t="shared" si="15"/>
        <v>47529.799999999996</v>
      </c>
      <c r="H17" s="31"/>
      <c r="I17" s="31">
        <f t="shared" si="15"/>
        <v>47529.799999999996</v>
      </c>
      <c r="J17" s="31"/>
      <c r="K17" s="31">
        <f t="shared" si="15"/>
        <v>47529.799999999996</v>
      </c>
      <c r="L17" s="31"/>
      <c r="M17" s="31">
        <f t="shared" si="15"/>
        <v>47529.799999999996</v>
      </c>
      <c r="N17" s="31"/>
      <c r="O17" s="31">
        <f t="shared" si="15"/>
        <v>47529.799999999996</v>
      </c>
      <c r="P17" s="31"/>
      <c r="Q17" s="31">
        <f t="shared" si="15"/>
        <v>47529.799999999996</v>
      </c>
      <c r="R17" s="31"/>
      <c r="S17" s="31">
        <f t="shared" si="15"/>
        <v>47529.799999999996</v>
      </c>
      <c r="T17" s="31"/>
      <c r="U17" s="31">
        <f t="shared" si="15"/>
        <v>47529.799999999996</v>
      </c>
      <c r="V17" s="31"/>
      <c r="W17" s="31">
        <f t="shared" si="15"/>
        <v>47529.799999999996</v>
      </c>
      <c r="X17" s="31">
        <f t="shared" si="15"/>
        <v>5502.8</v>
      </c>
      <c r="Y17" s="31">
        <f t="shared" si="15"/>
        <v>53032.6</v>
      </c>
      <c r="Z17" s="31"/>
      <c r="AA17" s="31">
        <f t="shared" si="15"/>
        <v>53032.6</v>
      </c>
      <c r="AB17" s="31"/>
      <c r="AC17" s="31">
        <f t="shared" si="15"/>
        <v>53032.6</v>
      </c>
      <c r="AD17" s="31"/>
      <c r="AE17" s="31">
        <f t="shared" si="15"/>
        <v>53032.6</v>
      </c>
      <c r="AF17" s="62">
        <f>AF18+AF19</f>
        <v>5502.8</v>
      </c>
      <c r="AG17" s="102"/>
      <c r="AH17" s="13"/>
    </row>
    <row r="18" spans="1:34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72">
        <f t="shared" si="11"/>
        <v>50595.9</v>
      </c>
      <c r="Z18" s="59"/>
      <c r="AA18" s="58">
        <f t="shared" si="12"/>
        <v>50595.9</v>
      </c>
      <c r="AB18" s="59"/>
      <c r="AC18" s="58">
        <f t="shared" si="13"/>
        <v>50595.9</v>
      </c>
      <c r="AD18" s="59"/>
      <c r="AE18" s="58">
        <f t="shared" si="14"/>
        <v>50595.9</v>
      </c>
      <c r="AF18" s="21">
        <f>X18</f>
        <v>5502.8</v>
      </c>
      <c r="AG18" s="55"/>
      <c r="AH18" s="13"/>
    </row>
    <row r="19" spans="1:34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72">
        <f t="shared" si="11"/>
        <v>2436.6999999999998</v>
      </c>
      <c r="Z19" s="59"/>
      <c r="AA19" s="58">
        <f t="shared" si="12"/>
        <v>2436.6999999999998</v>
      </c>
      <c r="AB19" s="59"/>
      <c r="AC19" s="58">
        <f t="shared" si="13"/>
        <v>2436.6999999999998</v>
      </c>
      <c r="AD19" s="59"/>
      <c r="AE19" s="58">
        <f t="shared" si="14"/>
        <v>2436.6999999999998</v>
      </c>
      <c r="AF19" s="21"/>
      <c r="AG19" s="55"/>
      <c r="AH19" s="13"/>
    </row>
    <row r="20" spans="1:34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AF20" si="16">SUM(E21:E24)</f>
        <v>513721.5</v>
      </c>
      <c r="F20" s="31">
        <f t="shared" si="16"/>
        <v>-10.199999999999999</v>
      </c>
      <c r="G20" s="31">
        <f t="shared" si="16"/>
        <v>513711.29999999993</v>
      </c>
      <c r="H20" s="31">
        <f t="shared" si="16"/>
        <v>10000</v>
      </c>
      <c r="I20" s="31">
        <f t="shared" si="16"/>
        <v>523711.29999999993</v>
      </c>
      <c r="J20" s="31"/>
      <c r="K20" s="31">
        <f t="shared" si="16"/>
        <v>523711.29999999993</v>
      </c>
      <c r="L20" s="31">
        <f t="shared" si="16"/>
        <v>-65.000000000011639</v>
      </c>
      <c r="M20" s="31">
        <f t="shared" si="16"/>
        <v>523646.3</v>
      </c>
      <c r="N20" s="31"/>
      <c r="O20" s="31">
        <f t="shared" si="16"/>
        <v>523646.3</v>
      </c>
      <c r="P20" s="31">
        <f t="shared" si="16"/>
        <v>42748.100000000006</v>
      </c>
      <c r="Q20" s="31">
        <f t="shared" si="16"/>
        <v>566394.4</v>
      </c>
      <c r="R20" s="31"/>
      <c r="S20" s="31">
        <f t="shared" si="16"/>
        <v>566394.4</v>
      </c>
      <c r="T20" s="31">
        <f t="shared" si="16"/>
        <v>7648.6000000000349</v>
      </c>
      <c r="U20" s="31">
        <f t="shared" si="16"/>
        <v>574043</v>
      </c>
      <c r="V20" s="31"/>
      <c r="W20" s="31">
        <f t="shared" si="16"/>
        <v>574043</v>
      </c>
      <c r="X20" s="31">
        <f t="shared" si="16"/>
        <v>27059.5</v>
      </c>
      <c r="Y20" s="31">
        <f t="shared" si="16"/>
        <v>601102.5</v>
      </c>
      <c r="Z20" s="31"/>
      <c r="AA20" s="31">
        <f t="shared" si="16"/>
        <v>601102.5</v>
      </c>
      <c r="AB20" s="31"/>
      <c r="AC20" s="31">
        <f t="shared" si="16"/>
        <v>601102.5</v>
      </c>
      <c r="AD20" s="31">
        <f t="shared" si="16"/>
        <v>0</v>
      </c>
      <c r="AE20" s="31">
        <f t="shared" si="16"/>
        <v>601102.5</v>
      </c>
      <c r="AF20" s="62">
        <f t="shared" si="16"/>
        <v>87381.000000000029</v>
      </c>
      <c r="AG20" s="100"/>
      <c r="AH20" s="13"/>
    </row>
    <row r="21" spans="1:34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72">
        <f t="shared" si="11"/>
        <v>219605.7</v>
      </c>
      <c r="Z21" s="59"/>
      <c r="AA21" s="58">
        <f t="shared" si="12"/>
        <v>219605.7</v>
      </c>
      <c r="AB21" s="59"/>
      <c r="AC21" s="58">
        <f t="shared" si="13"/>
        <v>219605.7</v>
      </c>
      <c r="AD21" s="59"/>
      <c r="AE21" s="58">
        <f t="shared" si="14"/>
        <v>219605.7</v>
      </c>
      <c r="AF21" s="21">
        <f>D21+F21+H21+J21+L21+N21+P21+T21</f>
        <v>7639.9000000000351</v>
      </c>
      <c r="AG21" s="55"/>
      <c r="AH21" s="13"/>
    </row>
    <row r="22" spans="1:34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72">
        <f t="shared" si="11"/>
        <v>244891.1</v>
      </c>
      <c r="Z22" s="59"/>
      <c r="AA22" s="58">
        <f t="shared" si="12"/>
        <v>244891.1</v>
      </c>
      <c r="AB22" s="59"/>
      <c r="AC22" s="58">
        <f t="shared" si="13"/>
        <v>244891.1</v>
      </c>
      <c r="AD22" s="59"/>
      <c r="AE22" s="58">
        <f t="shared" si="14"/>
        <v>244891.1</v>
      </c>
      <c r="AF22" s="21">
        <f>D22+F22+H22+J22+L22+N22+P22+X22</f>
        <v>68026</v>
      </c>
      <c r="AG22" s="101"/>
      <c r="AH22" s="13"/>
    </row>
    <row r="23" spans="1:34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72">
        <f t="shared" si="11"/>
        <v>123105.7</v>
      </c>
      <c r="Z23" s="59"/>
      <c r="AA23" s="58">
        <f t="shared" si="12"/>
        <v>123105.7</v>
      </c>
      <c r="AB23" s="59"/>
      <c r="AC23" s="58">
        <f t="shared" si="13"/>
        <v>123105.7</v>
      </c>
      <c r="AD23" s="59"/>
      <c r="AE23" s="58">
        <f t="shared" si="14"/>
        <v>123105.7</v>
      </c>
      <c r="AF23" s="21">
        <f>D23+F23+H23+J23+L23+N23+P23+X23</f>
        <v>11715.099999999995</v>
      </c>
      <c r="AG23" s="101"/>
      <c r="AH23" s="13"/>
    </row>
    <row r="24" spans="1:34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72">
        <f t="shared" si="11"/>
        <v>13500</v>
      </c>
      <c r="Z24" s="59"/>
      <c r="AA24" s="58">
        <f t="shared" si="12"/>
        <v>13500</v>
      </c>
      <c r="AB24" s="59"/>
      <c r="AC24" s="58">
        <f t="shared" si="13"/>
        <v>13500</v>
      </c>
      <c r="AD24" s="59"/>
      <c r="AE24" s="58">
        <f t="shared" si="14"/>
        <v>13500</v>
      </c>
      <c r="AF24" s="21"/>
      <c r="AG24" s="55"/>
      <c r="AH24" s="13"/>
    </row>
    <row r="25" spans="1:34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AF25" si="17">SUM(E26:E35)</f>
        <v>16516749.6</v>
      </c>
      <c r="F25" s="31">
        <f t="shared" si="17"/>
        <v>210831.60000000132</v>
      </c>
      <c r="G25" s="31">
        <f t="shared" si="17"/>
        <v>16727581.200000001</v>
      </c>
      <c r="H25" s="31">
        <f t="shared" si="17"/>
        <v>306236.80000000005</v>
      </c>
      <c r="I25" s="31">
        <f t="shared" si="17"/>
        <v>17033818</v>
      </c>
      <c r="J25" s="31"/>
      <c r="K25" s="31">
        <f t="shared" si="17"/>
        <v>17033818</v>
      </c>
      <c r="L25" s="31">
        <f t="shared" si="17"/>
        <v>-31398.900000000896</v>
      </c>
      <c r="M25" s="31">
        <f t="shared" si="17"/>
        <v>17002419.100000001</v>
      </c>
      <c r="N25" s="31"/>
      <c r="O25" s="31">
        <f t="shared" si="17"/>
        <v>17002419.100000001</v>
      </c>
      <c r="P25" s="31">
        <f t="shared" si="17"/>
        <v>99622.099999999977</v>
      </c>
      <c r="Q25" s="31">
        <f t="shared" si="17"/>
        <v>17102041.199999999</v>
      </c>
      <c r="R25" s="31">
        <f t="shared" si="17"/>
        <v>332051.30000000005</v>
      </c>
      <c r="S25" s="31">
        <f t="shared" si="17"/>
        <v>17434092.5</v>
      </c>
      <c r="T25" s="31">
        <f t="shared" si="17"/>
        <v>173490.09999999963</v>
      </c>
      <c r="U25" s="31">
        <f t="shared" si="17"/>
        <v>17607582.600000001</v>
      </c>
      <c r="V25" s="31">
        <f t="shared" si="17"/>
        <v>30000</v>
      </c>
      <c r="W25" s="31">
        <f t="shared" si="17"/>
        <v>17637582.600000001</v>
      </c>
      <c r="X25" s="31">
        <f t="shared" si="17"/>
        <v>1214979.6000000001</v>
      </c>
      <c r="Y25" s="31">
        <f t="shared" si="17"/>
        <v>18852562.199999999</v>
      </c>
      <c r="Z25" s="31"/>
      <c r="AA25" s="31">
        <f t="shared" si="17"/>
        <v>18852562.199999999</v>
      </c>
      <c r="AB25" s="31">
        <f t="shared" si="17"/>
        <v>20784.899999999907</v>
      </c>
      <c r="AC25" s="31">
        <f t="shared" si="17"/>
        <v>18873347.099999998</v>
      </c>
      <c r="AD25" s="31">
        <f t="shared" si="17"/>
        <v>13400</v>
      </c>
      <c r="AE25" s="31">
        <f t="shared" si="17"/>
        <v>18886747.099999998</v>
      </c>
      <c r="AF25" s="62">
        <f t="shared" si="17"/>
        <v>2369997.5</v>
      </c>
      <c r="AG25" s="103"/>
      <c r="AH25" s="13"/>
    </row>
    <row r="26" spans="1:34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72">
        <f t="shared" si="11"/>
        <v>418306.3</v>
      </c>
      <c r="Z26" s="59"/>
      <c r="AA26" s="58">
        <f t="shared" si="12"/>
        <v>418306.3</v>
      </c>
      <c r="AB26" s="59"/>
      <c r="AC26" s="58">
        <f t="shared" si="13"/>
        <v>418306.3</v>
      </c>
      <c r="AD26" s="59"/>
      <c r="AE26" s="58">
        <f t="shared" si="14"/>
        <v>418306.3</v>
      </c>
      <c r="AF26" s="21">
        <f>D26+F26+H26+J26+L26+N26+P26+T26+X26</f>
        <v>-141365.60000000003</v>
      </c>
      <c r="AG26" s="104"/>
      <c r="AH26" s="13"/>
    </row>
    <row r="27" spans="1:34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72">
        <f t="shared" si="11"/>
        <v>81500</v>
      </c>
      <c r="Z27" s="59"/>
      <c r="AA27" s="58">
        <f t="shared" si="12"/>
        <v>81500</v>
      </c>
      <c r="AB27" s="59"/>
      <c r="AC27" s="58">
        <f t="shared" si="13"/>
        <v>81500</v>
      </c>
      <c r="AD27" s="59"/>
      <c r="AE27" s="58">
        <f t="shared" si="14"/>
        <v>81500</v>
      </c>
      <c r="AF27" s="21">
        <f t="shared" ref="AF27:AF40" si="18">D27+F27+H27+J27+L27+N27+P27</f>
        <v>80000</v>
      </c>
      <c r="AG27" s="55"/>
      <c r="AH27" s="13"/>
    </row>
    <row r="28" spans="1:34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72">
        <f t="shared" si="11"/>
        <v>2434382.6</v>
      </c>
      <c r="Z28" s="59"/>
      <c r="AA28" s="58">
        <f t="shared" si="12"/>
        <v>2434382.6</v>
      </c>
      <c r="AB28" s="59"/>
      <c r="AC28" s="58">
        <f t="shared" si="13"/>
        <v>2434382.6</v>
      </c>
      <c r="AD28" s="59"/>
      <c r="AE28" s="58">
        <f t="shared" si="14"/>
        <v>2434382.6</v>
      </c>
      <c r="AF28" s="21">
        <f>D28+F28+H28+J28+L28+N28+P28+T28+X28</f>
        <v>-32686.899999999907</v>
      </c>
      <c r="AG28" s="101"/>
      <c r="AH28" s="13"/>
    </row>
    <row r="29" spans="1:34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72">
        <f t="shared" si="11"/>
        <v>690595.3</v>
      </c>
      <c r="Z29" s="59"/>
      <c r="AA29" s="58">
        <f t="shared" si="12"/>
        <v>690595.3</v>
      </c>
      <c r="AB29" s="59"/>
      <c r="AC29" s="58">
        <f t="shared" si="13"/>
        <v>690595.3</v>
      </c>
      <c r="AD29" s="59"/>
      <c r="AE29" s="58">
        <f t="shared" si="14"/>
        <v>690595.3</v>
      </c>
      <c r="AF29" s="21">
        <f>D29+F29+H29+J29+L29+N29+P29+R29+X29</f>
        <v>449207.10000000003</v>
      </c>
      <c r="AG29" s="101"/>
      <c r="AH29" s="13"/>
    </row>
    <row r="30" spans="1:34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72">
        <f t="shared" si="11"/>
        <v>317827.7</v>
      </c>
      <c r="Z30" s="59"/>
      <c r="AA30" s="58">
        <f t="shared" si="12"/>
        <v>317827.7</v>
      </c>
      <c r="AB30" s="59"/>
      <c r="AC30" s="58">
        <f t="shared" si="13"/>
        <v>317827.7</v>
      </c>
      <c r="AD30" s="59"/>
      <c r="AE30" s="58">
        <f t="shared" si="14"/>
        <v>317827.7</v>
      </c>
      <c r="AF30" s="21">
        <f t="shared" si="18"/>
        <v>2291.2000000000116</v>
      </c>
      <c r="AG30" s="55"/>
      <c r="AH30" s="13"/>
    </row>
    <row r="31" spans="1:34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72">
        <f t="shared" si="11"/>
        <v>454700.3</v>
      </c>
      <c r="Z31" s="59"/>
      <c r="AA31" s="58">
        <f t="shared" si="12"/>
        <v>454700.3</v>
      </c>
      <c r="AB31" s="59"/>
      <c r="AC31" s="58">
        <f t="shared" si="13"/>
        <v>454700.3</v>
      </c>
      <c r="AD31" s="59"/>
      <c r="AE31" s="58">
        <f t="shared" si="14"/>
        <v>454700.3</v>
      </c>
      <c r="AF31" s="21">
        <f>D31+F31+H31+J31+L31+N31+P31+T31+X31</f>
        <v>126328.89999999997</v>
      </c>
      <c r="AG31" s="101"/>
      <c r="AH31" s="13"/>
    </row>
    <row r="32" spans="1:34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72">
        <f t="shared" si="11"/>
        <v>13732100.699999999</v>
      </c>
      <c r="Z32" s="59"/>
      <c r="AA32" s="58">
        <f t="shared" si="12"/>
        <v>13732100.699999999</v>
      </c>
      <c r="AB32" s="59"/>
      <c r="AC32" s="58">
        <f t="shared" si="13"/>
        <v>13732100.699999999</v>
      </c>
      <c r="AD32" s="59"/>
      <c r="AE32" s="58">
        <f t="shared" si="14"/>
        <v>13732100.699999999</v>
      </c>
      <c r="AF32" s="21">
        <f>D32+F32+H32+J32+L32+N32+P32+R32+T32+X32</f>
        <v>1599637.5</v>
      </c>
      <c r="AG32" s="101"/>
      <c r="AH32" s="13"/>
    </row>
    <row r="33" spans="1:34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72">
        <f t="shared" si="11"/>
        <v>44618</v>
      </c>
      <c r="Z33" s="59"/>
      <c r="AA33" s="58">
        <f t="shared" si="12"/>
        <v>44618</v>
      </c>
      <c r="AB33" s="59"/>
      <c r="AC33" s="58">
        <f t="shared" si="13"/>
        <v>44618</v>
      </c>
      <c r="AD33" s="59"/>
      <c r="AE33" s="58">
        <f t="shared" si="14"/>
        <v>44618</v>
      </c>
      <c r="AF33" s="21"/>
      <c r="AG33" s="55"/>
      <c r="AH33" s="13"/>
    </row>
    <row r="34" spans="1:34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72">
        <f t="shared" si="11"/>
        <v>5025</v>
      </c>
      <c r="Z34" s="59"/>
      <c r="AA34" s="58">
        <f t="shared" si="12"/>
        <v>5025</v>
      </c>
      <c r="AB34" s="59"/>
      <c r="AC34" s="58">
        <f t="shared" si="13"/>
        <v>5025</v>
      </c>
      <c r="AD34" s="59"/>
      <c r="AE34" s="58">
        <f t="shared" si="14"/>
        <v>5025</v>
      </c>
      <c r="AF34" s="21">
        <f>X34</f>
        <v>-975</v>
      </c>
      <c r="AG34" s="55"/>
      <c r="AH34" s="13"/>
    </row>
    <row r="35" spans="1:34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72">
        <f t="shared" si="11"/>
        <v>673506.3</v>
      </c>
      <c r="Z35" s="59"/>
      <c r="AA35" s="58">
        <f t="shared" si="12"/>
        <v>673506.3</v>
      </c>
      <c r="AB35" s="59">
        <v>20784.899999999907</v>
      </c>
      <c r="AC35" s="58">
        <f t="shared" si="13"/>
        <v>694291.2</v>
      </c>
      <c r="AD35" s="59">
        <v>13400</v>
      </c>
      <c r="AE35" s="58">
        <f t="shared" si="14"/>
        <v>707691.2</v>
      </c>
      <c r="AF35" s="21">
        <f>D35+F35+H35+J35+L35+N35+P35+R35+V35+X35+AB35+AD35</f>
        <v>287560.29999999993</v>
      </c>
      <c r="AG35" s="101"/>
      <c r="AH35" s="13"/>
    </row>
    <row r="36" spans="1:34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AF36" si="19">SUM(E37:E40)</f>
        <v>2535480.5</v>
      </c>
      <c r="F36" s="31">
        <f t="shared" si="19"/>
        <v>91155.499999999884</v>
      </c>
      <c r="G36" s="31">
        <f t="shared" si="19"/>
        <v>2626635.9999999995</v>
      </c>
      <c r="H36" s="31">
        <f t="shared" si="19"/>
        <v>342212.70000000007</v>
      </c>
      <c r="I36" s="31">
        <f t="shared" si="19"/>
        <v>2968848.7</v>
      </c>
      <c r="J36" s="31"/>
      <c r="K36" s="31">
        <f t="shared" si="19"/>
        <v>2968848.7</v>
      </c>
      <c r="L36" s="31">
        <f t="shared" si="19"/>
        <v>1384379.6</v>
      </c>
      <c r="M36" s="31">
        <f t="shared" si="19"/>
        <v>4353228.3000000007</v>
      </c>
      <c r="N36" s="31"/>
      <c r="O36" s="31">
        <f t="shared" si="19"/>
        <v>4353228.3000000007</v>
      </c>
      <c r="P36" s="31">
        <f t="shared" si="19"/>
        <v>935700.99999999977</v>
      </c>
      <c r="Q36" s="31">
        <f t="shared" si="19"/>
        <v>5288929.3</v>
      </c>
      <c r="R36" s="31">
        <f t="shared" si="19"/>
        <v>98400.199999999953</v>
      </c>
      <c r="S36" s="31">
        <f t="shared" si="19"/>
        <v>5387329.5</v>
      </c>
      <c r="T36" s="31">
        <f t="shared" si="19"/>
        <v>13609.399999999907</v>
      </c>
      <c r="U36" s="31">
        <f t="shared" si="19"/>
        <v>5400938.9000000004</v>
      </c>
      <c r="V36" s="31">
        <f t="shared" si="19"/>
        <v>455000</v>
      </c>
      <c r="W36" s="31">
        <f t="shared" si="19"/>
        <v>5855938.9000000004</v>
      </c>
      <c r="X36" s="31">
        <f t="shared" si="19"/>
        <v>-10724.099999999919</v>
      </c>
      <c r="Y36" s="31">
        <f t="shared" si="19"/>
        <v>5845214.7999999998</v>
      </c>
      <c r="Z36" s="31">
        <f t="shared" si="19"/>
        <v>210000</v>
      </c>
      <c r="AA36" s="31">
        <f t="shared" si="19"/>
        <v>6055214.7999999998</v>
      </c>
      <c r="AB36" s="31">
        <f t="shared" si="19"/>
        <v>580269</v>
      </c>
      <c r="AC36" s="31">
        <f t="shared" si="19"/>
        <v>6635483.7999999998</v>
      </c>
      <c r="AD36" s="31"/>
      <c r="AE36" s="31">
        <f t="shared" si="19"/>
        <v>6635483.7999999998</v>
      </c>
      <c r="AF36" s="62">
        <f t="shared" si="19"/>
        <v>4100003.3</v>
      </c>
      <c r="AG36" s="100"/>
      <c r="AH36" s="13"/>
    </row>
    <row r="37" spans="1:34" ht="18.75" customHeight="1" x14ac:dyDescent="0.25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72">
        <f t="shared" si="11"/>
        <v>2711759.8</v>
      </c>
      <c r="Z37" s="59"/>
      <c r="AA37" s="58">
        <f t="shared" si="12"/>
        <v>2711759.8</v>
      </c>
      <c r="AB37" s="59">
        <v>580269</v>
      </c>
      <c r="AC37" s="58">
        <f t="shared" si="13"/>
        <v>3292028.8</v>
      </c>
      <c r="AD37" s="59"/>
      <c r="AE37" s="58">
        <f t="shared" si="14"/>
        <v>3292028.8</v>
      </c>
      <c r="AF37" s="21">
        <f>D37+F37+H37+J37+L37+N37+P37+R37+T37+V37+AB37</f>
        <v>2279518</v>
      </c>
      <c r="AG37" s="101"/>
      <c r="AH37" s="13"/>
    </row>
    <row r="38" spans="1:34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72">
        <f t="shared" si="11"/>
        <v>302152.5</v>
      </c>
      <c r="Z38" s="59"/>
      <c r="AA38" s="58">
        <f t="shared" si="12"/>
        <v>302152.5</v>
      </c>
      <c r="AB38" s="59"/>
      <c r="AC38" s="58">
        <f t="shared" si="13"/>
        <v>302152.5</v>
      </c>
      <c r="AD38" s="59"/>
      <c r="AE38" s="58">
        <f t="shared" si="14"/>
        <v>302152.5</v>
      </c>
      <c r="AF38" s="21">
        <f>D38+F38+H38+J38+L38+N38+P38+X38</f>
        <v>5206.2999999999884</v>
      </c>
      <c r="AG38" s="101"/>
      <c r="AH38" s="13"/>
    </row>
    <row r="39" spans="1:34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72">
        <f t="shared" si="11"/>
        <v>2432887.5</v>
      </c>
      <c r="Z39" s="59">
        <v>210000</v>
      </c>
      <c r="AA39" s="58">
        <f t="shared" si="12"/>
        <v>2642887.5</v>
      </c>
      <c r="AB39" s="59"/>
      <c r="AC39" s="58">
        <f t="shared" si="13"/>
        <v>2642887.5</v>
      </c>
      <c r="AD39" s="59"/>
      <c r="AE39" s="58">
        <f t="shared" si="14"/>
        <v>2642887.5</v>
      </c>
      <c r="AF39" s="21">
        <f>D39+F39+H39+J39+L39+N39+P39+R39+V39+X39+Z39</f>
        <v>1737082.5</v>
      </c>
      <c r="AG39" s="101"/>
      <c r="AH39" s="13"/>
    </row>
    <row r="40" spans="1:34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72">
        <f t="shared" si="11"/>
        <v>398415</v>
      </c>
      <c r="Z40" s="59"/>
      <c r="AA40" s="58">
        <f t="shared" si="12"/>
        <v>398415</v>
      </c>
      <c r="AB40" s="59"/>
      <c r="AC40" s="58">
        <f t="shared" si="13"/>
        <v>398415</v>
      </c>
      <c r="AD40" s="59"/>
      <c r="AE40" s="58">
        <f t="shared" si="14"/>
        <v>398415</v>
      </c>
      <c r="AF40" s="21">
        <f t="shared" si="18"/>
        <v>78196.5</v>
      </c>
      <c r="AG40" s="55"/>
      <c r="AH40" s="13"/>
    </row>
    <row r="41" spans="1:34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AF41" si="20">SUM(E42:E45)</f>
        <v>88423.1</v>
      </c>
      <c r="F41" s="31"/>
      <c r="G41" s="31">
        <f t="shared" si="20"/>
        <v>88423.1</v>
      </c>
      <c r="H41" s="31">
        <f t="shared" si="20"/>
        <v>-23.7</v>
      </c>
      <c r="I41" s="31">
        <f t="shared" si="20"/>
        <v>88399.400000000009</v>
      </c>
      <c r="J41" s="31"/>
      <c r="K41" s="31">
        <f t="shared" si="20"/>
        <v>88399.400000000009</v>
      </c>
      <c r="L41" s="31"/>
      <c r="M41" s="31">
        <f t="shared" si="20"/>
        <v>88399.400000000009</v>
      </c>
      <c r="N41" s="31"/>
      <c r="O41" s="31">
        <f t="shared" si="20"/>
        <v>88399.400000000009</v>
      </c>
      <c r="P41" s="31"/>
      <c r="Q41" s="31">
        <f t="shared" si="20"/>
        <v>88399.400000000009</v>
      </c>
      <c r="R41" s="31"/>
      <c r="S41" s="31">
        <f t="shared" si="20"/>
        <v>88399.400000000009</v>
      </c>
      <c r="T41" s="31">
        <f t="shared" si="20"/>
        <v>4444.8</v>
      </c>
      <c r="U41" s="31">
        <f t="shared" si="20"/>
        <v>92844.200000000012</v>
      </c>
      <c r="V41" s="31"/>
      <c r="W41" s="31">
        <f t="shared" si="20"/>
        <v>92844.200000000012</v>
      </c>
      <c r="X41" s="31">
        <f t="shared" si="20"/>
        <v>-16325.900000000009</v>
      </c>
      <c r="Y41" s="31">
        <f t="shared" si="20"/>
        <v>76518.299999999988</v>
      </c>
      <c r="Z41" s="31"/>
      <c r="AA41" s="31">
        <f t="shared" si="20"/>
        <v>76518.299999999988</v>
      </c>
      <c r="AB41" s="31"/>
      <c r="AC41" s="31">
        <f t="shared" si="20"/>
        <v>76518.299999999988</v>
      </c>
      <c r="AD41" s="31"/>
      <c r="AE41" s="31">
        <f t="shared" si="20"/>
        <v>76518.299999999988</v>
      </c>
      <c r="AF41" s="62">
        <f t="shared" si="20"/>
        <v>-11904.800000000008</v>
      </c>
      <c r="AG41" s="103"/>
      <c r="AH41" s="13"/>
    </row>
    <row r="42" spans="1:34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72">
        <f t="shared" si="11"/>
        <v>20631.099999999999</v>
      </c>
      <c r="Z42" s="59"/>
      <c r="AA42" s="58">
        <f t="shared" si="12"/>
        <v>20631.099999999999</v>
      </c>
      <c r="AB42" s="59"/>
      <c r="AC42" s="58">
        <f t="shared" si="13"/>
        <v>20631.099999999999</v>
      </c>
      <c r="AD42" s="59"/>
      <c r="AE42" s="58">
        <f t="shared" si="14"/>
        <v>20631.099999999999</v>
      </c>
      <c r="AF42" s="21">
        <f>X42</f>
        <v>-13415.900000000001</v>
      </c>
      <c r="AG42" s="104"/>
      <c r="AH42" s="13"/>
    </row>
    <row r="43" spans="1:34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72">
        <f t="shared" si="11"/>
        <v>16250.8</v>
      </c>
      <c r="Z43" s="59"/>
      <c r="AA43" s="58">
        <f t="shared" si="12"/>
        <v>16250.8</v>
      </c>
      <c r="AB43" s="59"/>
      <c r="AC43" s="58">
        <f t="shared" si="13"/>
        <v>16250.8</v>
      </c>
      <c r="AD43" s="59"/>
      <c r="AE43" s="58">
        <f t="shared" si="14"/>
        <v>16250.8</v>
      </c>
      <c r="AF43" s="21">
        <f>T43+X43</f>
        <v>1700</v>
      </c>
      <c r="AG43" s="101"/>
      <c r="AH43" s="13"/>
    </row>
    <row r="44" spans="1:34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72">
        <f t="shared" si="11"/>
        <v>20</v>
      </c>
      <c r="Z44" s="59"/>
      <c r="AA44" s="58">
        <f t="shared" si="12"/>
        <v>20</v>
      </c>
      <c r="AB44" s="59"/>
      <c r="AC44" s="58">
        <f t="shared" si="13"/>
        <v>20</v>
      </c>
      <c r="AD44" s="59"/>
      <c r="AE44" s="58">
        <f t="shared" si="14"/>
        <v>20</v>
      </c>
      <c r="AF44" s="21">
        <f>X44</f>
        <v>-180</v>
      </c>
      <c r="AG44" s="101"/>
      <c r="AH44" s="13"/>
    </row>
    <row r="45" spans="1:34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72">
        <f t="shared" si="11"/>
        <v>39616.400000000001</v>
      </c>
      <c r="Z45" s="59"/>
      <c r="AA45" s="58">
        <f t="shared" si="12"/>
        <v>39616.400000000001</v>
      </c>
      <c r="AB45" s="59"/>
      <c r="AC45" s="58">
        <f t="shared" si="13"/>
        <v>39616.400000000001</v>
      </c>
      <c r="AD45" s="59"/>
      <c r="AE45" s="58">
        <f t="shared" si="14"/>
        <v>39616.400000000001</v>
      </c>
      <c r="AF45" s="21">
        <f>D45+F45+H45+J45+L45+N45+P45+T45+X45</f>
        <v>-8.9000000000072816</v>
      </c>
      <c r="AG45" s="101"/>
      <c r="AH45" s="13"/>
    </row>
    <row r="46" spans="1:34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21">SUM(E47:E53)</f>
        <v>26700872.099999998</v>
      </c>
      <c r="F46" s="31">
        <f>SUM(F47:F53)</f>
        <v>378262.09999999928</v>
      </c>
      <c r="G46" s="31">
        <f t="shared" ref="G46:AF46" si="22">SUM(G47:G53)</f>
        <v>27079134.199999996</v>
      </c>
      <c r="H46" s="31">
        <f t="shared" si="22"/>
        <v>46776.600000000908</v>
      </c>
      <c r="I46" s="31">
        <f t="shared" si="22"/>
        <v>27125910.799999997</v>
      </c>
      <c r="J46" s="31"/>
      <c r="K46" s="31">
        <f t="shared" si="22"/>
        <v>27125910.799999997</v>
      </c>
      <c r="L46" s="31">
        <f t="shared" si="22"/>
        <v>821479.99999999814</v>
      </c>
      <c r="M46" s="31">
        <f t="shared" si="22"/>
        <v>27947390.799999997</v>
      </c>
      <c r="N46" s="31"/>
      <c r="O46" s="31">
        <f t="shared" si="22"/>
        <v>27947390.799999997</v>
      </c>
      <c r="P46" s="31">
        <f t="shared" si="22"/>
        <v>10332.800000000687</v>
      </c>
      <c r="Q46" s="31">
        <f t="shared" si="22"/>
        <v>27957723.600000001</v>
      </c>
      <c r="R46" s="31">
        <f t="shared" si="22"/>
        <v>475586.90000000014</v>
      </c>
      <c r="S46" s="31">
        <f t="shared" si="22"/>
        <v>28433310.5</v>
      </c>
      <c r="T46" s="31">
        <f t="shared" si="22"/>
        <v>-108750.79999999952</v>
      </c>
      <c r="U46" s="31">
        <f t="shared" si="22"/>
        <v>28324559.700000003</v>
      </c>
      <c r="V46" s="31">
        <f t="shared" si="22"/>
        <v>210000</v>
      </c>
      <c r="W46" s="31">
        <f t="shared" si="22"/>
        <v>28534559.700000003</v>
      </c>
      <c r="X46" s="31">
        <f t="shared" si="22"/>
        <v>-175163.90000000008</v>
      </c>
      <c r="Y46" s="31">
        <f t="shared" si="22"/>
        <v>28359395.799999997</v>
      </c>
      <c r="Z46" s="31"/>
      <c r="AA46" s="31">
        <f t="shared" si="22"/>
        <v>28359395.799999997</v>
      </c>
      <c r="AB46" s="31"/>
      <c r="AC46" s="31">
        <f t="shared" si="22"/>
        <v>28359395.799999997</v>
      </c>
      <c r="AD46" s="31">
        <f t="shared" si="22"/>
        <v>294994.60000000161</v>
      </c>
      <c r="AE46" s="31">
        <f t="shared" si="22"/>
        <v>28654390.400000002</v>
      </c>
      <c r="AF46" s="62">
        <f t="shared" si="22"/>
        <v>1953518.3000000014</v>
      </c>
      <c r="AG46" s="103"/>
      <c r="AH46" s="13"/>
    </row>
    <row r="47" spans="1:34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72">
        <f t="shared" si="11"/>
        <v>5885227.9000000004</v>
      </c>
      <c r="Z47" s="59"/>
      <c r="AA47" s="58">
        <f t="shared" si="12"/>
        <v>5885227.9000000004</v>
      </c>
      <c r="AB47" s="59"/>
      <c r="AC47" s="58">
        <f t="shared" si="13"/>
        <v>5885227.9000000004</v>
      </c>
      <c r="AD47" s="59">
        <v>61100.699999999255</v>
      </c>
      <c r="AE47" s="58">
        <f t="shared" si="14"/>
        <v>5946328.5999999996</v>
      </c>
      <c r="AF47" s="21">
        <f>D47+F47+H47+J47+L47+N47+P47+R47+T47+X47+AD47</f>
        <v>201668.89999999944</v>
      </c>
      <c r="AG47" s="104"/>
      <c r="AH47" s="13"/>
    </row>
    <row r="48" spans="1:34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72">
        <f t="shared" si="11"/>
        <v>18001768.699999999</v>
      </c>
      <c r="Z48" s="59"/>
      <c r="AA48" s="58">
        <f t="shared" si="12"/>
        <v>18001768.699999999</v>
      </c>
      <c r="AB48" s="59"/>
      <c r="AC48" s="58">
        <f t="shared" si="13"/>
        <v>18001768.699999999</v>
      </c>
      <c r="AD48" s="59">
        <v>252253.40000000224</v>
      </c>
      <c r="AE48" s="58">
        <f t="shared" si="14"/>
        <v>18254022.100000001</v>
      </c>
      <c r="AF48" s="21">
        <f>D48+F48+H48+J48+L48+N48+P48+R48+T48+V48+X48+AD48</f>
        <v>1923080.4000000022</v>
      </c>
      <c r="AG48" s="101"/>
      <c r="AH48" s="13"/>
    </row>
    <row r="49" spans="1:34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72">
        <f t="shared" si="11"/>
        <v>427548.2</v>
      </c>
      <c r="Z49" s="59"/>
      <c r="AA49" s="58">
        <f t="shared" si="12"/>
        <v>427548.2</v>
      </c>
      <c r="AB49" s="59"/>
      <c r="AC49" s="58">
        <f t="shared" si="13"/>
        <v>427548.2</v>
      </c>
      <c r="AD49" s="59">
        <v>7106</v>
      </c>
      <c r="AE49" s="58">
        <f t="shared" si="14"/>
        <v>434654.2</v>
      </c>
      <c r="AF49" s="21">
        <f>D49+F49+H49+J49+L49+N49+P49+R49+T49+X49+AD49</f>
        <v>77120.799999999988</v>
      </c>
      <c r="AG49" s="101"/>
      <c r="AH49" s="13"/>
    </row>
    <row r="50" spans="1:34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72">
        <f t="shared" si="11"/>
        <v>3081025.9</v>
      </c>
      <c r="Z50" s="59"/>
      <c r="AA50" s="58">
        <f t="shared" si="12"/>
        <v>3081025.9</v>
      </c>
      <c r="AB50" s="59"/>
      <c r="AC50" s="58">
        <f t="shared" si="13"/>
        <v>3081025.9</v>
      </c>
      <c r="AD50" s="59">
        <v>-2868.3999999999069</v>
      </c>
      <c r="AE50" s="58">
        <f t="shared" si="14"/>
        <v>3078157.5</v>
      </c>
      <c r="AF50" s="21">
        <f>D50+F50+H50+J50+L50+N50+P50+R50+X50+AD50</f>
        <v>122730</v>
      </c>
      <c r="AG50" s="101"/>
      <c r="AH50" s="13"/>
    </row>
    <row r="51" spans="1:34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72">
        <f t="shared" si="11"/>
        <v>248700.7</v>
      </c>
      <c r="Z51" s="59"/>
      <c r="AA51" s="58">
        <f t="shared" si="12"/>
        <v>248700.7</v>
      </c>
      <c r="AB51" s="59"/>
      <c r="AC51" s="58">
        <f t="shared" si="13"/>
        <v>248700.7</v>
      </c>
      <c r="AD51" s="59">
        <v>3857.8999999999942</v>
      </c>
      <c r="AE51" s="58">
        <f t="shared" si="14"/>
        <v>252558.6</v>
      </c>
      <c r="AF51" s="21">
        <f>D51+F51+H51+J51+L51+N51+P51+R51+T51+X51+AD51</f>
        <v>85332.800000000017</v>
      </c>
      <c r="AG51" s="101"/>
      <c r="AH51" s="13"/>
    </row>
    <row r="52" spans="1:34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72">
        <f t="shared" si="11"/>
        <v>440777.9</v>
      </c>
      <c r="Z52" s="59"/>
      <c r="AA52" s="58">
        <f t="shared" si="12"/>
        <v>440777.9</v>
      </c>
      <c r="AB52" s="59"/>
      <c r="AC52" s="58">
        <f t="shared" si="13"/>
        <v>440777.9</v>
      </c>
      <c r="AD52" s="59">
        <v>-19652.200000000012</v>
      </c>
      <c r="AE52" s="58">
        <f t="shared" si="14"/>
        <v>421125.7</v>
      </c>
      <c r="AF52" s="21">
        <f>D52+F52+H52+J52+L52+N52+P52+R52+T52+X52+AD52</f>
        <v>-219135.3</v>
      </c>
      <c r="AG52" s="101"/>
      <c r="AH52" s="13"/>
    </row>
    <row r="53" spans="1:34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72">
        <f t="shared" si="11"/>
        <v>274346.5</v>
      </c>
      <c r="Z53" s="59"/>
      <c r="AA53" s="58">
        <f t="shared" si="12"/>
        <v>274346.5</v>
      </c>
      <c r="AB53" s="59"/>
      <c r="AC53" s="58">
        <f t="shared" si="13"/>
        <v>274346.5</v>
      </c>
      <c r="AD53" s="59">
        <v>-6802.7999999999884</v>
      </c>
      <c r="AE53" s="58">
        <f t="shared" si="14"/>
        <v>267543.7</v>
      </c>
      <c r="AF53" s="21">
        <f>D53+F53+H53+J53+L53+N53+P53+T53+AD53</f>
        <v>-237279.3</v>
      </c>
      <c r="AG53" s="55"/>
      <c r="AH53" s="13"/>
    </row>
    <row r="54" spans="1:34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AF54" si="23">SUM(E55:E56)</f>
        <v>2203209.5</v>
      </c>
      <c r="F54" s="31">
        <f t="shared" si="23"/>
        <v>-54679.600000000093</v>
      </c>
      <c r="G54" s="31">
        <f t="shared" si="23"/>
        <v>2148529.9</v>
      </c>
      <c r="H54" s="31">
        <f t="shared" si="23"/>
        <v>84499.7</v>
      </c>
      <c r="I54" s="31">
        <f t="shared" si="23"/>
        <v>2233029.6</v>
      </c>
      <c r="J54" s="31"/>
      <c r="K54" s="31">
        <f t="shared" si="23"/>
        <v>2233029.6</v>
      </c>
      <c r="L54" s="31"/>
      <c r="M54" s="31">
        <f t="shared" si="23"/>
        <v>2233029.6</v>
      </c>
      <c r="N54" s="31"/>
      <c r="O54" s="31">
        <f t="shared" si="23"/>
        <v>2233029.6</v>
      </c>
      <c r="P54" s="31">
        <f t="shared" si="23"/>
        <v>-2873</v>
      </c>
      <c r="Q54" s="31">
        <f t="shared" si="23"/>
        <v>2230156.6</v>
      </c>
      <c r="R54" s="31">
        <f t="shared" si="23"/>
        <v>24236.5</v>
      </c>
      <c r="S54" s="31">
        <f t="shared" si="23"/>
        <v>2254393.1</v>
      </c>
      <c r="T54" s="31">
        <f t="shared" si="23"/>
        <v>-1489.1000000000931</v>
      </c>
      <c r="U54" s="31">
        <f t="shared" si="23"/>
        <v>2252904</v>
      </c>
      <c r="V54" s="31"/>
      <c r="W54" s="31">
        <f t="shared" si="23"/>
        <v>2252904</v>
      </c>
      <c r="X54" s="31">
        <f t="shared" si="23"/>
        <v>-11859.999999999905</v>
      </c>
      <c r="Y54" s="31">
        <f t="shared" si="23"/>
        <v>2241044</v>
      </c>
      <c r="Z54" s="31"/>
      <c r="AA54" s="31">
        <f t="shared" si="23"/>
        <v>2241044</v>
      </c>
      <c r="AB54" s="31">
        <f t="shared" si="23"/>
        <v>-20784.899999999907</v>
      </c>
      <c r="AC54" s="31">
        <f t="shared" si="23"/>
        <v>2220259.1</v>
      </c>
      <c r="AD54" s="31">
        <f t="shared" si="23"/>
        <v>-21998.399999999907</v>
      </c>
      <c r="AE54" s="31">
        <f t="shared" si="23"/>
        <v>2198260.7000000002</v>
      </c>
      <c r="AF54" s="62">
        <f t="shared" si="23"/>
        <v>-4948.7999999999056</v>
      </c>
      <c r="AG54" s="103"/>
      <c r="AH54" s="13"/>
    </row>
    <row r="55" spans="1:34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72">
        <f t="shared" si="11"/>
        <v>2196971.5</v>
      </c>
      <c r="Z55" s="59"/>
      <c r="AA55" s="58">
        <f t="shared" si="12"/>
        <v>2196971.5</v>
      </c>
      <c r="AB55" s="59">
        <v>-20784.899999999907</v>
      </c>
      <c r="AC55" s="58">
        <f t="shared" si="13"/>
        <v>2176186.6</v>
      </c>
      <c r="AD55" s="59">
        <v>-21998.399999999907</v>
      </c>
      <c r="AE55" s="58">
        <f t="shared" si="14"/>
        <v>2154188.2000000002</v>
      </c>
      <c r="AF55" s="21">
        <f>D55+F55+H55+J55+L55+N55+P55+R55+T55+X55+AB55+AD55</f>
        <v>-7218.3999999999069</v>
      </c>
      <c r="AG55" s="104"/>
      <c r="AH55" s="13"/>
    </row>
    <row r="56" spans="1:34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72">
        <f t="shared" si="11"/>
        <v>44072.5</v>
      </c>
      <c r="Z56" s="59"/>
      <c r="AA56" s="58">
        <f t="shared" si="12"/>
        <v>44072.5</v>
      </c>
      <c r="AB56" s="59"/>
      <c r="AC56" s="58">
        <f t="shared" si="13"/>
        <v>44072.5</v>
      </c>
      <c r="AD56" s="59"/>
      <c r="AE56" s="58">
        <f t="shared" si="14"/>
        <v>44072.5</v>
      </c>
      <c r="AF56" s="21">
        <f>D56+F56+H56+J56+L56+N56+P56+R56+X56</f>
        <v>2269.6000000000013</v>
      </c>
      <c r="AG56" s="101"/>
      <c r="AH56" s="13"/>
    </row>
    <row r="57" spans="1:34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AF57" si="24">SUM(E58:E64)</f>
        <v>12329646.700000001</v>
      </c>
      <c r="F57" s="31">
        <f t="shared" si="24"/>
        <v>75431.800000000279</v>
      </c>
      <c r="G57" s="31">
        <f t="shared" si="24"/>
        <v>12405078.500000004</v>
      </c>
      <c r="H57" s="31">
        <f t="shared" si="24"/>
        <v>49999.4</v>
      </c>
      <c r="I57" s="31">
        <f t="shared" si="24"/>
        <v>12455077.900000002</v>
      </c>
      <c r="J57" s="31"/>
      <c r="K57" s="31">
        <f t="shared" si="24"/>
        <v>12455077.900000002</v>
      </c>
      <c r="L57" s="31">
        <f t="shared" si="24"/>
        <v>3311519.6999999997</v>
      </c>
      <c r="M57" s="31">
        <f t="shared" si="24"/>
        <v>15766597.600000001</v>
      </c>
      <c r="N57" s="31">
        <f t="shared" si="24"/>
        <v>462200</v>
      </c>
      <c r="O57" s="31">
        <f t="shared" si="24"/>
        <v>16228797.600000001</v>
      </c>
      <c r="P57" s="31">
        <f t="shared" si="24"/>
        <v>960936.09999999963</v>
      </c>
      <c r="Q57" s="31">
        <f t="shared" si="24"/>
        <v>17189733.699999999</v>
      </c>
      <c r="R57" s="31">
        <f t="shared" si="24"/>
        <v>991807.80000000051</v>
      </c>
      <c r="S57" s="31">
        <f t="shared" si="24"/>
        <v>18181541.5</v>
      </c>
      <c r="T57" s="31">
        <f t="shared" si="24"/>
        <v>380061.79999999923</v>
      </c>
      <c r="U57" s="31">
        <f t="shared" si="24"/>
        <v>18561603.299999997</v>
      </c>
      <c r="V57" s="31">
        <f t="shared" si="24"/>
        <v>300000.00000000006</v>
      </c>
      <c r="W57" s="31">
        <f t="shared" si="24"/>
        <v>18861603.299999997</v>
      </c>
      <c r="X57" s="31">
        <f t="shared" si="24"/>
        <v>630476.70000000077</v>
      </c>
      <c r="Y57" s="31">
        <f t="shared" si="24"/>
        <v>19492080.000000004</v>
      </c>
      <c r="Z57" s="31">
        <f t="shared" si="24"/>
        <v>7732.0999999996275</v>
      </c>
      <c r="AA57" s="31">
        <f t="shared" si="24"/>
        <v>19499812.100000001</v>
      </c>
      <c r="AB57" s="31">
        <f t="shared" si="24"/>
        <v>267386.89999999898</v>
      </c>
      <c r="AC57" s="31">
        <f t="shared" si="24"/>
        <v>19767199</v>
      </c>
      <c r="AD57" s="31"/>
      <c r="AE57" s="31">
        <f t="shared" si="24"/>
        <v>19767199</v>
      </c>
      <c r="AF57" s="62">
        <f t="shared" si="24"/>
        <v>7437552.2999999989</v>
      </c>
      <c r="AG57" s="103"/>
      <c r="AH57" s="13"/>
    </row>
    <row r="58" spans="1:34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72">
        <f t="shared" si="11"/>
        <v>12199294.300000001</v>
      </c>
      <c r="Z58" s="59">
        <v>7732.0999999996275</v>
      </c>
      <c r="AA58" s="58">
        <f t="shared" si="12"/>
        <v>12207026.4</v>
      </c>
      <c r="AB58" s="59">
        <v>154176.79999999888</v>
      </c>
      <c r="AC58" s="58">
        <f t="shared" si="13"/>
        <v>12361203.199999999</v>
      </c>
      <c r="AD58" s="59"/>
      <c r="AE58" s="58">
        <f t="shared" si="14"/>
        <v>12361203.199999999</v>
      </c>
      <c r="AF58" s="21">
        <f>D58+F58+H58+J58+L58+N58+P58+R58+T58+V58+X58+Z58+AB58</f>
        <v>4958051.7999999989</v>
      </c>
      <c r="AG58" s="104"/>
      <c r="AH58" s="13"/>
    </row>
    <row r="59" spans="1:34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72">
        <f t="shared" si="11"/>
        <v>2618631.9</v>
      </c>
      <c r="Z59" s="59"/>
      <c r="AA59" s="58">
        <f t="shared" si="12"/>
        <v>2618631.9</v>
      </c>
      <c r="AB59" s="59">
        <v>113210.10000000009</v>
      </c>
      <c r="AC59" s="58">
        <f t="shared" si="13"/>
        <v>2731842</v>
      </c>
      <c r="AD59" s="59"/>
      <c r="AE59" s="58">
        <f t="shared" si="14"/>
        <v>2731842</v>
      </c>
      <c r="AF59" s="21">
        <f>D59+F59+H59+J59+L59+N59+P59+R59+T59+V59+X59+AB59</f>
        <v>1530600.3</v>
      </c>
      <c r="AG59" s="101"/>
      <c r="AH59" s="13"/>
    </row>
    <row r="60" spans="1:34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72">
        <f t="shared" si="11"/>
        <v>490919.3</v>
      </c>
      <c r="Z60" s="59"/>
      <c r="AA60" s="58">
        <f t="shared" si="12"/>
        <v>490919.3</v>
      </c>
      <c r="AB60" s="59"/>
      <c r="AC60" s="58">
        <f t="shared" si="13"/>
        <v>490919.3</v>
      </c>
      <c r="AD60" s="59"/>
      <c r="AE60" s="58">
        <f t="shared" si="14"/>
        <v>490919.3</v>
      </c>
      <c r="AF60" s="21">
        <f>D60+F60+H60+J60+L60+N60+P60+R60+T60+V60+X60</f>
        <v>385525.39999999997</v>
      </c>
      <c r="AG60" s="101"/>
      <c r="AH60" s="13"/>
    </row>
    <row r="61" spans="1:34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72">
        <f t="shared" si="11"/>
        <v>91372.3</v>
      </c>
      <c r="Z61" s="59"/>
      <c r="AA61" s="58">
        <f t="shared" si="12"/>
        <v>91372.3</v>
      </c>
      <c r="AB61" s="59"/>
      <c r="AC61" s="58">
        <f t="shared" si="13"/>
        <v>91372.3</v>
      </c>
      <c r="AD61" s="59"/>
      <c r="AE61" s="58">
        <f t="shared" si="14"/>
        <v>91372.3</v>
      </c>
      <c r="AF61" s="21">
        <f>D61+F61+H61+J61+L61+N61+P61+R61+X61</f>
        <v>1112.5</v>
      </c>
      <c r="AG61" s="101"/>
      <c r="AH61" s="13"/>
    </row>
    <row r="62" spans="1:34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72">
        <f t="shared" si="11"/>
        <v>197533.4</v>
      </c>
      <c r="Z62" s="59"/>
      <c r="AA62" s="58">
        <f t="shared" si="12"/>
        <v>197533.4</v>
      </c>
      <c r="AB62" s="59"/>
      <c r="AC62" s="58">
        <f t="shared" si="13"/>
        <v>197533.4</v>
      </c>
      <c r="AD62" s="59"/>
      <c r="AE62" s="58">
        <f t="shared" si="14"/>
        <v>197533.4</v>
      </c>
      <c r="AF62" s="21">
        <f>D62+F62+H62+J62+L62+N62+P62+R62+V62+X62</f>
        <v>-2752.8999999999942</v>
      </c>
      <c r="AG62" s="101"/>
      <c r="AH62" s="13"/>
    </row>
    <row r="63" spans="1:34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72">
        <f t="shared" si="11"/>
        <v>7532.4</v>
      </c>
      <c r="Z63" s="59"/>
      <c r="AA63" s="58">
        <f t="shared" si="12"/>
        <v>7532.4</v>
      </c>
      <c r="AB63" s="59"/>
      <c r="AC63" s="58">
        <f t="shared" si="13"/>
        <v>7532.4</v>
      </c>
      <c r="AD63" s="59"/>
      <c r="AE63" s="58">
        <f t="shared" si="14"/>
        <v>7532.4</v>
      </c>
      <c r="AF63" s="21">
        <f>D63+F63+H63+J63+L63+N63+P63+R63+T63+X63</f>
        <v>609.29999999999927</v>
      </c>
      <c r="AG63" s="101"/>
      <c r="AH63" s="13"/>
    </row>
    <row r="64" spans="1:34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72">
        <f t="shared" si="11"/>
        <v>3886796.4</v>
      </c>
      <c r="Z64" s="59"/>
      <c r="AA64" s="58">
        <f t="shared" si="12"/>
        <v>3886796.4</v>
      </c>
      <c r="AB64" s="59"/>
      <c r="AC64" s="58">
        <f t="shared" si="13"/>
        <v>3886796.4</v>
      </c>
      <c r="AD64" s="59"/>
      <c r="AE64" s="58">
        <f t="shared" si="14"/>
        <v>3886796.4</v>
      </c>
      <c r="AF64" s="21">
        <f>D64+F64+H64+J64+L64+N64+P64+R64+T64+V64+X64</f>
        <v>564405.89999999991</v>
      </c>
      <c r="AG64" s="101"/>
      <c r="AH64" s="13"/>
    </row>
    <row r="65" spans="1:34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AF65" si="25">SUM(E66:E70)</f>
        <v>34792292.899999999</v>
      </c>
      <c r="F65" s="31">
        <f t="shared" si="25"/>
        <v>-85921.200000000186</v>
      </c>
      <c r="G65" s="31">
        <f t="shared" si="25"/>
        <v>34706371.699999996</v>
      </c>
      <c r="H65" s="31">
        <f t="shared" si="25"/>
        <v>48.200000000186265</v>
      </c>
      <c r="I65" s="31">
        <f t="shared" si="25"/>
        <v>34706419.899999999</v>
      </c>
      <c r="J65" s="31"/>
      <c r="K65" s="31">
        <f t="shared" si="25"/>
        <v>34706419.899999999</v>
      </c>
      <c r="L65" s="31">
        <f t="shared" si="25"/>
        <v>2943422.2</v>
      </c>
      <c r="M65" s="31">
        <f t="shared" si="25"/>
        <v>37649842.099999994</v>
      </c>
      <c r="N65" s="31"/>
      <c r="O65" s="31">
        <f t="shared" si="25"/>
        <v>37649842.099999994</v>
      </c>
      <c r="P65" s="31">
        <f t="shared" si="25"/>
        <v>1158</v>
      </c>
      <c r="Q65" s="31">
        <f t="shared" si="25"/>
        <v>37651000.099999994</v>
      </c>
      <c r="R65" s="31">
        <f t="shared" si="25"/>
        <v>248602.49999999948</v>
      </c>
      <c r="S65" s="31">
        <f t="shared" si="25"/>
        <v>37899602.600000001</v>
      </c>
      <c r="T65" s="31">
        <f t="shared" si="25"/>
        <v>2099858</v>
      </c>
      <c r="U65" s="31">
        <f t="shared" si="25"/>
        <v>39999460.600000001</v>
      </c>
      <c r="V65" s="31"/>
      <c r="W65" s="31">
        <f t="shared" si="25"/>
        <v>39999460.600000001</v>
      </c>
      <c r="X65" s="31">
        <f t="shared" si="25"/>
        <v>550974.80000000133</v>
      </c>
      <c r="Y65" s="31">
        <f t="shared" si="25"/>
        <v>40550435.400000006</v>
      </c>
      <c r="Z65" s="31"/>
      <c r="AA65" s="31">
        <f t="shared" si="25"/>
        <v>40550435.400000006</v>
      </c>
      <c r="AB65" s="31"/>
      <c r="AC65" s="31">
        <f t="shared" si="25"/>
        <v>40550435.400000006</v>
      </c>
      <c r="AD65" s="31">
        <f t="shared" si="25"/>
        <v>-272916.20000000112</v>
      </c>
      <c r="AE65" s="31">
        <f t="shared" si="25"/>
        <v>40277519.200000003</v>
      </c>
      <c r="AF65" s="62">
        <f t="shared" si="25"/>
        <v>5485226.2999999989</v>
      </c>
      <c r="AG65" s="103"/>
      <c r="AH65" s="13"/>
    </row>
    <row r="66" spans="1:34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72">
        <f t="shared" si="11"/>
        <v>123297.4</v>
      </c>
      <c r="Z66" s="59"/>
      <c r="AA66" s="58">
        <f t="shared" si="12"/>
        <v>123297.4</v>
      </c>
      <c r="AB66" s="59"/>
      <c r="AC66" s="58">
        <f t="shared" si="13"/>
        <v>123297.4</v>
      </c>
      <c r="AD66" s="59"/>
      <c r="AE66" s="58">
        <f t="shared" si="14"/>
        <v>123297.4</v>
      </c>
      <c r="AF66" s="21">
        <f>R66+X66</f>
        <v>-19359.600000000006</v>
      </c>
      <c r="AG66" s="104"/>
      <c r="AH66" s="13"/>
    </row>
    <row r="67" spans="1:34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72">
        <f t="shared" si="11"/>
        <v>6289908.4000000004</v>
      </c>
      <c r="Z67" s="59"/>
      <c r="AA67" s="58">
        <f t="shared" si="12"/>
        <v>6289908.4000000004</v>
      </c>
      <c r="AB67" s="59"/>
      <c r="AC67" s="58">
        <f t="shared" si="13"/>
        <v>6289908.4000000004</v>
      </c>
      <c r="AD67" s="59"/>
      <c r="AE67" s="58">
        <f t="shared" si="14"/>
        <v>6289908.4000000004</v>
      </c>
      <c r="AF67" s="21">
        <f>D67+F67+H67+J67+L67+N67+P67+R67+T67+X67</f>
        <v>785809.5</v>
      </c>
      <c r="AG67" s="101"/>
      <c r="AH67" s="13"/>
    </row>
    <row r="68" spans="1:34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72">
        <f t="shared" si="11"/>
        <v>20410218.100000001</v>
      </c>
      <c r="Z68" s="59"/>
      <c r="AA68" s="58">
        <f t="shared" si="12"/>
        <v>20410218.100000001</v>
      </c>
      <c r="AB68" s="59"/>
      <c r="AC68" s="58">
        <f t="shared" si="13"/>
        <v>20410218.100000001</v>
      </c>
      <c r="AD68" s="59"/>
      <c r="AE68" s="58">
        <f t="shared" si="14"/>
        <v>20410218.100000001</v>
      </c>
      <c r="AF68" s="21">
        <f>D68+F68+H68+J68+L68+N68+P68+R68+T68+X68</f>
        <v>711030.60000000149</v>
      </c>
      <c r="AG68" s="101"/>
      <c r="AH68" s="13"/>
    </row>
    <row r="69" spans="1:34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72">
        <f t="shared" si="11"/>
        <v>12484350.4</v>
      </c>
      <c r="Z69" s="59"/>
      <c r="AA69" s="58">
        <f t="shared" si="12"/>
        <v>12484350.4</v>
      </c>
      <c r="AB69" s="59"/>
      <c r="AC69" s="58">
        <f t="shared" si="13"/>
        <v>12484350.4</v>
      </c>
      <c r="AD69" s="59">
        <v>-272916.20000000112</v>
      </c>
      <c r="AE69" s="58">
        <f t="shared" si="14"/>
        <v>12211434.199999999</v>
      </c>
      <c r="AF69" s="21">
        <f>D69+F69+H69+J69+L69+N69+P69+R69+T69+X69+AD69</f>
        <v>3864985.6999999983</v>
      </c>
      <c r="AG69" s="101"/>
      <c r="AH69" s="13"/>
    </row>
    <row r="70" spans="1:34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72">
        <f t="shared" si="11"/>
        <v>1242661.1000000001</v>
      </c>
      <c r="Z70" s="59"/>
      <c r="AA70" s="58">
        <f t="shared" si="12"/>
        <v>1242661.1000000001</v>
      </c>
      <c r="AB70" s="59"/>
      <c r="AC70" s="58">
        <f t="shared" si="13"/>
        <v>1242661.1000000001</v>
      </c>
      <c r="AD70" s="59"/>
      <c r="AE70" s="58">
        <f t="shared" si="14"/>
        <v>1242661.1000000001</v>
      </c>
      <c r="AF70" s="21">
        <f>D70+F70+H70+J70+L70+N70+P70+R70+T70+X70</f>
        <v>142760.10000000009</v>
      </c>
      <c r="AG70" s="101"/>
      <c r="AH70" s="13"/>
    </row>
    <row r="71" spans="1:34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AF71" si="26">SUM(E72:E75)</f>
        <v>2021494.2</v>
      </c>
      <c r="F71" s="31">
        <f t="shared" si="26"/>
        <v>-128.39999999993015</v>
      </c>
      <c r="G71" s="31">
        <f t="shared" si="26"/>
        <v>2021365.8</v>
      </c>
      <c r="H71" s="31">
        <f t="shared" si="26"/>
        <v>5000</v>
      </c>
      <c r="I71" s="31">
        <f t="shared" si="26"/>
        <v>2026365.8</v>
      </c>
      <c r="J71" s="31"/>
      <c r="K71" s="31">
        <f t="shared" si="26"/>
        <v>2026365.8</v>
      </c>
      <c r="L71" s="31">
        <f t="shared" si="26"/>
        <v>92114.299999999988</v>
      </c>
      <c r="M71" s="31">
        <f t="shared" si="26"/>
        <v>2118480.1</v>
      </c>
      <c r="N71" s="31"/>
      <c r="O71" s="31">
        <f t="shared" si="26"/>
        <v>2118480.1</v>
      </c>
      <c r="P71" s="31">
        <f t="shared" si="26"/>
        <v>130</v>
      </c>
      <c r="Q71" s="31">
        <f t="shared" si="26"/>
        <v>2118610.1</v>
      </c>
      <c r="R71" s="31">
        <f t="shared" si="26"/>
        <v>103052.10000000003</v>
      </c>
      <c r="S71" s="31">
        <f t="shared" si="26"/>
        <v>2221662.2000000002</v>
      </c>
      <c r="T71" s="31">
        <f t="shared" si="26"/>
        <v>20967.799999999872</v>
      </c>
      <c r="U71" s="31">
        <f t="shared" si="26"/>
        <v>2242630</v>
      </c>
      <c r="V71" s="31">
        <f t="shared" si="26"/>
        <v>5000</v>
      </c>
      <c r="W71" s="31">
        <f t="shared" si="26"/>
        <v>2247630</v>
      </c>
      <c r="X71" s="31"/>
      <c r="Y71" s="31">
        <f t="shared" si="26"/>
        <v>2247630</v>
      </c>
      <c r="Z71" s="31">
        <f t="shared" si="26"/>
        <v>58220</v>
      </c>
      <c r="AA71" s="31">
        <f t="shared" si="26"/>
        <v>2305850</v>
      </c>
      <c r="AB71" s="31"/>
      <c r="AC71" s="31">
        <f t="shared" si="26"/>
        <v>2305850</v>
      </c>
      <c r="AD71" s="31">
        <f t="shared" si="26"/>
        <v>98670.29999999993</v>
      </c>
      <c r="AE71" s="31">
        <f t="shared" si="26"/>
        <v>2404520.2999999998</v>
      </c>
      <c r="AF71" s="62">
        <f t="shared" si="26"/>
        <v>383026.09999999992</v>
      </c>
      <c r="AG71" s="55"/>
      <c r="AH71" s="13"/>
    </row>
    <row r="72" spans="1:34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72">
        <f t="shared" si="11"/>
        <v>508662.6</v>
      </c>
      <c r="Z72" s="59"/>
      <c r="AA72" s="58">
        <f t="shared" si="12"/>
        <v>508662.6</v>
      </c>
      <c r="AB72" s="59"/>
      <c r="AC72" s="58">
        <f t="shared" si="13"/>
        <v>508662.6</v>
      </c>
      <c r="AD72" s="59">
        <v>20915.099999999977</v>
      </c>
      <c r="AE72" s="58">
        <f t="shared" si="14"/>
        <v>529577.69999999995</v>
      </c>
      <c r="AF72" s="21">
        <f>D72+F72+H72+J72+L72+N72+P72+R72+T72+AD72</f>
        <v>24302.499999999942</v>
      </c>
      <c r="AG72" s="55"/>
      <c r="AH72" s="13"/>
    </row>
    <row r="73" spans="1:34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7">C73+D73</f>
        <v>965605.1</v>
      </c>
      <c r="F73" s="59">
        <v>26777.20000000007</v>
      </c>
      <c r="G73" s="58">
        <f t="shared" ref="G73:G85" si="28">E73+F73</f>
        <v>992382.3</v>
      </c>
      <c r="H73" s="59">
        <v>5000</v>
      </c>
      <c r="I73" s="58">
        <f t="shared" ref="I73:I85" si="29">G73+H73</f>
        <v>997382.3</v>
      </c>
      <c r="J73" s="59"/>
      <c r="K73" s="58">
        <f t="shared" ref="K73:K85" si="30">I73+J73</f>
        <v>997382.3</v>
      </c>
      <c r="L73" s="59">
        <v>96184.199999999953</v>
      </c>
      <c r="M73" s="58">
        <f t="shared" ref="M73:M85" si="31">K73+L73</f>
        <v>1093566.5</v>
      </c>
      <c r="N73" s="59"/>
      <c r="O73" s="58">
        <f t="shared" ref="O73:O85" si="32">M73+N73</f>
        <v>1093566.5</v>
      </c>
      <c r="P73" s="59"/>
      <c r="Q73" s="58">
        <f t="shared" ref="Q73:Q85" si="33">O73+P73</f>
        <v>1093566.5</v>
      </c>
      <c r="R73" s="59">
        <v>95258.800000000047</v>
      </c>
      <c r="S73" s="58">
        <f t="shared" ref="S73:S85" si="34">Q73+R73</f>
        <v>1188825.3</v>
      </c>
      <c r="T73" s="59">
        <v>21620.899999999907</v>
      </c>
      <c r="U73" s="58">
        <f t="shared" ref="U73:U85" si="35">S73+T73</f>
        <v>1210446.2</v>
      </c>
      <c r="V73" s="59"/>
      <c r="W73" s="58">
        <f t="shared" ref="W73:W85" si="36">U73+V73</f>
        <v>1210446.2</v>
      </c>
      <c r="X73" s="59"/>
      <c r="Y73" s="72">
        <f t="shared" ref="Y73:Y85" si="37">W73+X73</f>
        <v>1210446.2</v>
      </c>
      <c r="Z73" s="59">
        <v>58220</v>
      </c>
      <c r="AA73" s="58">
        <f t="shared" ref="AA73:AA85" si="38">Y73+Z73</f>
        <v>1268666.2</v>
      </c>
      <c r="AB73" s="59"/>
      <c r="AC73" s="58">
        <f t="shared" ref="AC73:AC85" si="39">AA73+AB73</f>
        <v>1268666.2</v>
      </c>
      <c r="AD73" s="59">
        <v>77755.199999999953</v>
      </c>
      <c r="AE73" s="58">
        <f t="shared" ref="AE73:AE85" si="40">AC73+AD73</f>
        <v>1346421.4</v>
      </c>
      <c r="AF73" s="21">
        <f>D73+F73+H73+J73+L73+N73+P73+R73+T73+Z73+AD73</f>
        <v>380816.29999999993</v>
      </c>
      <c r="AG73" s="55"/>
      <c r="AH73" s="13"/>
    </row>
    <row r="74" spans="1:34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7"/>
        <v>530283.6</v>
      </c>
      <c r="F74" s="59">
        <v>-26200</v>
      </c>
      <c r="G74" s="58">
        <f t="shared" si="28"/>
        <v>504083.6</v>
      </c>
      <c r="H74" s="59"/>
      <c r="I74" s="58">
        <f t="shared" si="29"/>
        <v>504083.6</v>
      </c>
      <c r="J74" s="59"/>
      <c r="K74" s="58">
        <f t="shared" si="30"/>
        <v>504083.6</v>
      </c>
      <c r="L74" s="59">
        <v>-408.39999999996508</v>
      </c>
      <c r="M74" s="58">
        <f t="shared" si="31"/>
        <v>503675.2</v>
      </c>
      <c r="N74" s="59"/>
      <c r="O74" s="58">
        <f t="shared" si="32"/>
        <v>503675.2</v>
      </c>
      <c r="P74" s="59"/>
      <c r="Q74" s="58">
        <f t="shared" si="33"/>
        <v>503675.2</v>
      </c>
      <c r="R74" s="59">
        <v>-96.799999999988358</v>
      </c>
      <c r="S74" s="58">
        <f t="shared" si="34"/>
        <v>503578.4</v>
      </c>
      <c r="T74" s="59">
        <v>-386.90000000002328</v>
      </c>
      <c r="U74" s="58">
        <f t="shared" si="35"/>
        <v>503191.5</v>
      </c>
      <c r="V74" s="59"/>
      <c r="W74" s="58">
        <f t="shared" si="36"/>
        <v>503191.5</v>
      </c>
      <c r="X74" s="59"/>
      <c r="Y74" s="72">
        <f t="shared" si="37"/>
        <v>503191.5</v>
      </c>
      <c r="Z74" s="59"/>
      <c r="AA74" s="58">
        <f t="shared" si="38"/>
        <v>503191.5</v>
      </c>
      <c r="AB74" s="59"/>
      <c r="AC74" s="58">
        <f t="shared" si="39"/>
        <v>503191.5</v>
      </c>
      <c r="AD74" s="59"/>
      <c r="AE74" s="58">
        <f t="shared" si="40"/>
        <v>503191.5</v>
      </c>
      <c r="AF74" s="21">
        <f>D74+F74+H74+J74+L74+N74+P74+R74+T74</f>
        <v>-27092.099999999977</v>
      </c>
      <c r="AG74" s="55"/>
      <c r="AH74" s="13"/>
    </row>
    <row r="75" spans="1:34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7"/>
        <v>20330.3</v>
      </c>
      <c r="F75" s="59">
        <v>-0.6</v>
      </c>
      <c r="G75" s="58">
        <f t="shared" si="28"/>
        <v>20329.7</v>
      </c>
      <c r="H75" s="59"/>
      <c r="I75" s="58">
        <f t="shared" si="29"/>
        <v>20329.7</v>
      </c>
      <c r="J75" s="59"/>
      <c r="K75" s="58">
        <f t="shared" si="30"/>
        <v>20329.7</v>
      </c>
      <c r="L75" s="59"/>
      <c r="M75" s="58">
        <f t="shared" si="31"/>
        <v>20329.7</v>
      </c>
      <c r="N75" s="59"/>
      <c r="O75" s="58">
        <f t="shared" si="32"/>
        <v>20329.7</v>
      </c>
      <c r="P75" s="59"/>
      <c r="Q75" s="58">
        <f t="shared" si="33"/>
        <v>20329.7</v>
      </c>
      <c r="R75" s="59"/>
      <c r="S75" s="58">
        <f t="shared" si="34"/>
        <v>20329.7</v>
      </c>
      <c r="T75" s="59"/>
      <c r="U75" s="58">
        <f t="shared" si="35"/>
        <v>20329.7</v>
      </c>
      <c r="V75" s="59">
        <v>5000</v>
      </c>
      <c r="W75" s="58">
        <f t="shared" si="36"/>
        <v>25329.7</v>
      </c>
      <c r="X75" s="59"/>
      <c r="Y75" s="72">
        <f t="shared" si="37"/>
        <v>25329.7</v>
      </c>
      <c r="Z75" s="59"/>
      <c r="AA75" s="58">
        <f t="shared" si="38"/>
        <v>25329.7</v>
      </c>
      <c r="AB75" s="59"/>
      <c r="AC75" s="58">
        <f t="shared" si="39"/>
        <v>25329.7</v>
      </c>
      <c r="AD75" s="59"/>
      <c r="AE75" s="58">
        <f t="shared" si="40"/>
        <v>25329.7</v>
      </c>
      <c r="AF75" s="21">
        <f>D75+F75+H75+J75+L75+N75+P75+V75</f>
        <v>4999.3999999999996</v>
      </c>
      <c r="AG75" s="55"/>
      <c r="AH75" s="13"/>
    </row>
    <row r="76" spans="1:34" s="14" customFormat="1" ht="21" customHeight="1" x14ac:dyDescent="0.25">
      <c r="A76" s="61" t="s">
        <v>229</v>
      </c>
      <c r="B76" s="30" t="s">
        <v>230</v>
      </c>
      <c r="C76" s="31">
        <f t="shared" ref="C76:AF76" si="41">SUM(C77:C79)</f>
        <v>71546.2</v>
      </c>
      <c r="D76" s="31"/>
      <c r="E76" s="31">
        <f t="shared" si="41"/>
        <v>71546.2</v>
      </c>
      <c r="F76" s="31">
        <f t="shared" si="41"/>
        <v>23000</v>
      </c>
      <c r="G76" s="31">
        <f t="shared" si="41"/>
        <v>94546.2</v>
      </c>
      <c r="H76" s="31"/>
      <c r="I76" s="31">
        <f t="shared" si="41"/>
        <v>94546.2</v>
      </c>
      <c r="J76" s="31"/>
      <c r="K76" s="31">
        <f t="shared" si="41"/>
        <v>94546.2</v>
      </c>
      <c r="L76" s="31"/>
      <c r="M76" s="31">
        <f t="shared" si="41"/>
        <v>94546.2</v>
      </c>
      <c r="N76" s="31"/>
      <c r="O76" s="31">
        <f t="shared" si="41"/>
        <v>94546.2</v>
      </c>
      <c r="P76" s="31">
        <f t="shared" si="41"/>
        <v>15000</v>
      </c>
      <c r="Q76" s="31">
        <f t="shared" si="41"/>
        <v>109546.2</v>
      </c>
      <c r="R76" s="31"/>
      <c r="S76" s="31">
        <f t="shared" si="41"/>
        <v>109546.2</v>
      </c>
      <c r="T76" s="31"/>
      <c r="U76" s="31">
        <f t="shared" si="41"/>
        <v>109546.2</v>
      </c>
      <c r="V76" s="31"/>
      <c r="W76" s="31">
        <f t="shared" si="41"/>
        <v>109546.2</v>
      </c>
      <c r="X76" s="31"/>
      <c r="Y76" s="31">
        <f t="shared" si="41"/>
        <v>109546.2</v>
      </c>
      <c r="Z76" s="31"/>
      <c r="AA76" s="31">
        <f t="shared" si="41"/>
        <v>109546.2</v>
      </c>
      <c r="AB76" s="31"/>
      <c r="AC76" s="31">
        <f t="shared" si="41"/>
        <v>109546.2</v>
      </c>
      <c r="AD76" s="31"/>
      <c r="AE76" s="31">
        <f t="shared" si="41"/>
        <v>109546.2</v>
      </c>
      <c r="AF76" s="62">
        <f t="shared" si="41"/>
        <v>38000</v>
      </c>
      <c r="AG76" s="55"/>
      <c r="AH76" s="13"/>
    </row>
    <row r="77" spans="1:34" ht="18.75" customHeight="1" x14ac:dyDescent="0.25">
      <c r="A77" s="56" t="s">
        <v>231</v>
      </c>
      <c r="B77" s="57" t="s">
        <v>232</v>
      </c>
      <c r="C77" s="63">
        <v>30783.4</v>
      </c>
      <c r="D77" s="20"/>
      <c r="E77" s="58">
        <f t="shared" si="27"/>
        <v>30783.4</v>
      </c>
      <c r="F77" s="59"/>
      <c r="G77" s="58">
        <f t="shared" si="28"/>
        <v>30783.4</v>
      </c>
      <c r="H77" s="59"/>
      <c r="I77" s="58">
        <f t="shared" si="29"/>
        <v>30783.4</v>
      </c>
      <c r="J77" s="59"/>
      <c r="K77" s="58">
        <f t="shared" si="30"/>
        <v>30783.4</v>
      </c>
      <c r="L77" s="59">
        <v>-181.60000000000218</v>
      </c>
      <c r="M77" s="58">
        <f t="shared" si="31"/>
        <v>30601.8</v>
      </c>
      <c r="N77" s="59"/>
      <c r="O77" s="58">
        <f t="shared" si="32"/>
        <v>30601.8</v>
      </c>
      <c r="P77" s="59"/>
      <c r="Q77" s="58">
        <f t="shared" si="33"/>
        <v>30601.8</v>
      </c>
      <c r="R77" s="59">
        <v>-464.59999999999854</v>
      </c>
      <c r="S77" s="58">
        <f t="shared" si="34"/>
        <v>30137.200000000001</v>
      </c>
      <c r="T77" s="59"/>
      <c r="U77" s="58">
        <f t="shared" si="35"/>
        <v>30137.200000000001</v>
      </c>
      <c r="V77" s="59"/>
      <c r="W77" s="58">
        <f t="shared" si="36"/>
        <v>30137.200000000001</v>
      </c>
      <c r="X77" s="59"/>
      <c r="Y77" s="72">
        <f t="shared" si="37"/>
        <v>30137.200000000001</v>
      </c>
      <c r="Z77" s="59"/>
      <c r="AA77" s="58">
        <f t="shared" si="38"/>
        <v>30137.200000000001</v>
      </c>
      <c r="AB77" s="59"/>
      <c r="AC77" s="58">
        <f t="shared" si="39"/>
        <v>30137.200000000001</v>
      </c>
      <c r="AD77" s="59"/>
      <c r="AE77" s="58">
        <f t="shared" si="40"/>
        <v>30137.200000000001</v>
      </c>
      <c r="AF77" s="21">
        <f>D77+F77+H77+J77+L77+N77+P77+R77</f>
        <v>-646.20000000000073</v>
      </c>
      <c r="AG77" s="55"/>
      <c r="AH77" s="13"/>
    </row>
    <row r="78" spans="1:34" ht="21" customHeight="1" x14ac:dyDescent="0.25">
      <c r="A78" s="56" t="s">
        <v>233</v>
      </c>
      <c r="B78" s="57" t="s">
        <v>234</v>
      </c>
      <c r="C78" s="63">
        <v>18042.3</v>
      </c>
      <c r="D78" s="20"/>
      <c r="E78" s="58">
        <f t="shared" si="27"/>
        <v>18042.3</v>
      </c>
      <c r="F78" s="59"/>
      <c r="G78" s="58">
        <f t="shared" si="28"/>
        <v>18042.3</v>
      </c>
      <c r="H78" s="59"/>
      <c r="I78" s="58">
        <f t="shared" si="29"/>
        <v>18042.3</v>
      </c>
      <c r="J78" s="59"/>
      <c r="K78" s="58">
        <f t="shared" si="30"/>
        <v>18042.3</v>
      </c>
      <c r="L78" s="59">
        <v>181.60000000000218</v>
      </c>
      <c r="M78" s="58">
        <f t="shared" si="31"/>
        <v>18223.900000000001</v>
      </c>
      <c r="N78" s="59"/>
      <c r="O78" s="58">
        <f t="shared" si="32"/>
        <v>18223.900000000001</v>
      </c>
      <c r="P78" s="59"/>
      <c r="Q78" s="58">
        <f t="shared" si="33"/>
        <v>18223.900000000001</v>
      </c>
      <c r="R78" s="59">
        <v>464.6</v>
      </c>
      <c r="S78" s="58">
        <f t="shared" si="34"/>
        <v>18688.5</v>
      </c>
      <c r="T78" s="59"/>
      <c r="U78" s="58">
        <f t="shared" si="35"/>
        <v>18688.5</v>
      </c>
      <c r="V78" s="59"/>
      <c r="W78" s="58">
        <f t="shared" si="36"/>
        <v>18688.5</v>
      </c>
      <c r="X78" s="59"/>
      <c r="Y78" s="72">
        <f t="shared" si="37"/>
        <v>18688.5</v>
      </c>
      <c r="Z78" s="59"/>
      <c r="AA78" s="58">
        <f t="shared" si="38"/>
        <v>18688.5</v>
      </c>
      <c r="AB78" s="59"/>
      <c r="AC78" s="58">
        <f t="shared" si="39"/>
        <v>18688.5</v>
      </c>
      <c r="AD78" s="59"/>
      <c r="AE78" s="58">
        <f t="shared" si="40"/>
        <v>18688.5</v>
      </c>
      <c r="AF78" s="21">
        <f>D78+F78+H78+J78+L78+N78+P78+R78</f>
        <v>646.20000000000221</v>
      </c>
      <c r="AG78" s="55"/>
      <c r="AH78" s="13"/>
    </row>
    <row r="79" spans="1:34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7"/>
        <v>22720.5</v>
      </c>
      <c r="F79" s="59">
        <v>23000</v>
      </c>
      <c r="G79" s="58">
        <f t="shared" si="28"/>
        <v>45720.5</v>
      </c>
      <c r="H79" s="59"/>
      <c r="I79" s="58">
        <f t="shared" si="29"/>
        <v>45720.5</v>
      </c>
      <c r="J79" s="59"/>
      <c r="K79" s="58">
        <f t="shared" si="30"/>
        <v>45720.5</v>
      </c>
      <c r="L79" s="59"/>
      <c r="M79" s="58">
        <f t="shared" si="31"/>
        <v>45720.5</v>
      </c>
      <c r="N79" s="59"/>
      <c r="O79" s="58">
        <f t="shared" si="32"/>
        <v>45720.5</v>
      </c>
      <c r="P79" s="59">
        <v>15000</v>
      </c>
      <c r="Q79" s="58">
        <f t="shared" si="33"/>
        <v>60720.5</v>
      </c>
      <c r="R79" s="59"/>
      <c r="S79" s="58">
        <f t="shared" si="34"/>
        <v>60720.5</v>
      </c>
      <c r="T79" s="59"/>
      <c r="U79" s="58">
        <f t="shared" si="35"/>
        <v>60720.5</v>
      </c>
      <c r="V79" s="59"/>
      <c r="W79" s="58">
        <f t="shared" si="36"/>
        <v>60720.5</v>
      </c>
      <c r="X79" s="59"/>
      <c r="Y79" s="72">
        <f t="shared" si="37"/>
        <v>60720.5</v>
      </c>
      <c r="Z79" s="59"/>
      <c r="AA79" s="58">
        <f t="shared" si="38"/>
        <v>60720.5</v>
      </c>
      <c r="AB79" s="59"/>
      <c r="AC79" s="58">
        <f t="shared" si="39"/>
        <v>60720.5</v>
      </c>
      <c r="AD79" s="59"/>
      <c r="AE79" s="58">
        <f t="shared" si="40"/>
        <v>60720.5</v>
      </c>
      <c r="AF79" s="21">
        <f t="shared" ref="AF79" si="42">D79+F79+H79+J79+L79+N79+P79</f>
        <v>38000</v>
      </c>
      <c r="AG79" s="55"/>
      <c r="AH79" s="13"/>
    </row>
    <row r="80" spans="1:34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AE80" si="43">SUM(E81)</f>
        <v>2275609.6000000001</v>
      </c>
      <c r="F80" s="31"/>
      <c r="G80" s="31">
        <f t="shared" si="43"/>
        <v>2275609.6000000001</v>
      </c>
      <c r="H80" s="31"/>
      <c r="I80" s="31">
        <f t="shared" si="43"/>
        <v>2275609.6000000001</v>
      </c>
      <c r="J80" s="31"/>
      <c r="K80" s="31">
        <f t="shared" si="43"/>
        <v>2275609.6000000001</v>
      </c>
      <c r="L80" s="31"/>
      <c r="M80" s="31">
        <f t="shared" si="43"/>
        <v>2275609.6000000001</v>
      </c>
      <c r="N80" s="31"/>
      <c r="O80" s="31">
        <f t="shared" si="43"/>
        <v>2275609.6000000001</v>
      </c>
      <c r="P80" s="31"/>
      <c r="Q80" s="31">
        <f t="shared" si="43"/>
        <v>2275609.6000000001</v>
      </c>
      <c r="R80" s="31"/>
      <c r="S80" s="31">
        <f t="shared" si="43"/>
        <v>2275609.6000000001</v>
      </c>
      <c r="T80" s="31"/>
      <c r="U80" s="31">
        <f t="shared" si="43"/>
        <v>2275609.6000000001</v>
      </c>
      <c r="V80" s="31"/>
      <c r="W80" s="31">
        <f t="shared" si="43"/>
        <v>2275609.6000000001</v>
      </c>
      <c r="X80" s="31">
        <f t="shared" si="43"/>
        <v>-330000</v>
      </c>
      <c r="Y80" s="31">
        <f t="shared" si="43"/>
        <v>1945609.6</v>
      </c>
      <c r="Z80" s="31">
        <f t="shared" si="43"/>
        <v>-50000</v>
      </c>
      <c r="AA80" s="31">
        <f t="shared" si="43"/>
        <v>1895609.6</v>
      </c>
      <c r="AB80" s="31"/>
      <c r="AC80" s="31">
        <f t="shared" si="43"/>
        <v>1895609.6</v>
      </c>
      <c r="AD80" s="31"/>
      <c r="AE80" s="31">
        <f t="shared" si="43"/>
        <v>1895609.6</v>
      </c>
      <c r="AF80" s="62">
        <f>AF81</f>
        <v>-380000</v>
      </c>
      <c r="AG80" s="55"/>
      <c r="AH80" s="13"/>
    </row>
    <row r="81" spans="1:34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7"/>
        <v>2275609.6000000001</v>
      </c>
      <c r="F81" s="59"/>
      <c r="G81" s="58">
        <f t="shared" si="28"/>
        <v>2275609.6000000001</v>
      </c>
      <c r="H81" s="59"/>
      <c r="I81" s="58">
        <f t="shared" si="29"/>
        <v>2275609.6000000001</v>
      </c>
      <c r="J81" s="59"/>
      <c r="K81" s="58">
        <f t="shared" si="30"/>
        <v>2275609.6000000001</v>
      </c>
      <c r="L81" s="59"/>
      <c r="M81" s="58">
        <f t="shared" si="31"/>
        <v>2275609.6000000001</v>
      </c>
      <c r="N81" s="59"/>
      <c r="O81" s="58">
        <f t="shared" si="32"/>
        <v>2275609.6000000001</v>
      </c>
      <c r="P81" s="59"/>
      <c r="Q81" s="58">
        <f t="shared" si="33"/>
        <v>2275609.6000000001</v>
      </c>
      <c r="R81" s="59"/>
      <c r="S81" s="58">
        <f t="shared" si="34"/>
        <v>2275609.6000000001</v>
      </c>
      <c r="T81" s="59"/>
      <c r="U81" s="58">
        <f t="shared" si="35"/>
        <v>2275609.6000000001</v>
      </c>
      <c r="V81" s="59"/>
      <c r="W81" s="58">
        <f t="shared" si="36"/>
        <v>2275609.6000000001</v>
      </c>
      <c r="X81" s="59">
        <v>-330000</v>
      </c>
      <c r="Y81" s="72">
        <f t="shared" si="37"/>
        <v>1945609.6</v>
      </c>
      <c r="Z81" s="59">
        <v>-50000</v>
      </c>
      <c r="AA81" s="58">
        <f t="shared" si="38"/>
        <v>1895609.6</v>
      </c>
      <c r="AB81" s="59"/>
      <c r="AC81" s="58">
        <f t="shared" si="39"/>
        <v>1895609.6</v>
      </c>
      <c r="AD81" s="59"/>
      <c r="AE81" s="58">
        <f t="shared" si="40"/>
        <v>1895609.6</v>
      </c>
      <c r="AF81" s="21">
        <f>X81+Z81</f>
        <v>-380000</v>
      </c>
      <c r="AG81" s="101"/>
      <c r="AH81" s="13"/>
    </row>
    <row r="82" spans="1:34" s="14" customFormat="1" ht="27" customHeight="1" x14ac:dyDescent="0.25">
      <c r="A82" s="61" t="s">
        <v>241</v>
      </c>
      <c r="B82" s="30" t="s">
        <v>242</v>
      </c>
      <c r="C82" s="31">
        <f t="shared" ref="C82:AF82" si="44">SUM(C83:C85)</f>
        <v>5663881.2000000002</v>
      </c>
      <c r="D82" s="31"/>
      <c r="E82" s="31">
        <f t="shared" si="44"/>
        <v>5663881.2000000002</v>
      </c>
      <c r="F82" s="31">
        <f t="shared" si="44"/>
        <v>-86.899999999906868</v>
      </c>
      <c r="G82" s="31">
        <f t="shared" si="44"/>
        <v>5663794.2999999998</v>
      </c>
      <c r="H82" s="31">
        <f t="shared" si="44"/>
        <v>48582.199999999953</v>
      </c>
      <c r="I82" s="31">
        <f t="shared" si="44"/>
        <v>5712376.5</v>
      </c>
      <c r="J82" s="31"/>
      <c r="K82" s="31">
        <f t="shared" si="44"/>
        <v>5712376.5</v>
      </c>
      <c r="L82" s="31">
        <f t="shared" si="44"/>
        <v>1140844.0000000002</v>
      </c>
      <c r="M82" s="31">
        <f t="shared" si="44"/>
        <v>6853220.5</v>
      </c>
      <c r="N82" s="31"/>
      <c r="O82" s="31">
        <f t="shared" si="44"/>
        <v>6853220.5</v>
      </c>
      <c r="P82" s="31">
        <f t="shared" si="44"/>
        <v>-50000</v>
      </c>
      <c r="Q82" s="31">
        <f t="shared" si="44"/>
        <v>6803220.5</v>
      </c>
      <c r="R82" s="31">
        <f t="shared" si="44"/>
        <v>260433.70000000007</v>
      </c>
      <c r="S82" s="31">
        <f t="shared" si="44"/>
        <v>7063654.2000000002</v>
      </c>
      <c r="T82" s="31"/>
      <c r="U82" s="31">
        <f t="shared" si="44"/>
        <v>7063654.2000000002</v>
      </c>
      <c r="V82" s="31"/>
      <c r="W82" s="31">
        <f t="shared" si="44"/>
        <v>7063654.2000000002</v>
      </c>
      <c r="X82" s="31"/>
      <c r="Y82" s="31">
        <f t="shared" si="44"/>
        <v>7063654.2000000002</v>
      </c>
      <c r="Z82" s="31"/>
      <c r="AA82" s="31">
        <f t="shared" si="44"/>
        <v>7063654.2000000002</v>
      </c>
      <c r="AB82" s="31"/>
      <c r="AC82" s="31">
        <f t="shared" si="44"/>
        <v>7063654.2000000002</v>
      </c>
      <c r="AD82" s="31"/>
      <c r="AE82" s="31">
        <f t="shared" si="44"/>
        <v>7063654.2000000002</v>
      </c>
      <c r="AF82" s="62">
        <f t="shared" si="44"/>
        <v>1399773.0000000002</v>
      </c>
      <c r="AG82" s="55"/>
      <c r="AH82" s="13"/>
    </row>
    <row r="83" spans="1:34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7"/>
        <v>3411010.7</v>
      </c>
      <c r="F83" s="59"/>
      <c r="G83" s="58">
        <f t="shared" si="28"/>
        <v>3411010.7</v>
      </c>
      <c r="H83" s="59"/>
      <c r="I83" s="58">
        <f t="shared" si="29"/>
        <v>3411010.7</v>
      </c>
      <c r="J83" s="59"/>
      <c r="K83" s="58">
        <f t="shared" si="30"/>
        <v>3411010.7</v>
      </c>
      <c r="L83" s="59"/>
      <c r="M83" s="58">
        <f t="shared" si="31"/>
        <v>3411010.7</v>
      </c>
      <c r="N83" s="59"/>
      <c r="O83" s="58">
        <f t="shared" si="32"/>
        <v>3411010.7</v>
      </c>
      <c r="P83" s="59"/>
      <c r="Q83" s="58">
        <f t="shared" si="33"/>
        <v>3411010.7</v>
      </c>
      <c r="R83" s="59"/>
      <c r="S83" s="58">
        <f t="shared" si="34"/>
        <v>3411010.7</v>
      </c>
      <c r="T83" s="59"/>
      <c r="U83" s="58">
        <f t="shared" si="35"/>
        <v>3411010.7</v>
      </c>
      <c r="V83" s="59"/>
      <c r="W83" s="58">
        <f t="shared" si="36"/>
        <v>3411010.7</v>
      </c>
      <c r="X83" s="59"/>
      <c r="Y83" s="72">
        <f t="shared" si="37"/>
        <v>3411010.7</v>
      </c>
      <c r="Z83" s="59"/>
      <c r="AA83" s="58">
        <f t="shared" si="38"/>
        <v>3411010.7</v>
      </c>
      <c r="AB83" s="59"/>
      <c r="AC83" s="58">
        <f t="shared" si="39"/>
        <v>3411010.7</v>
      </c>
      <c r="AD83" s="59"/>
      <c r="AE83" s="58">
        <f t="shared" si="40"/>
        <v>3411010.7</v>
      </c>
      <c r="AF83" s="21"/>
      <c r="AG83" s="55"/>
      <c r="AH83" s="13"/>
    </row>
    <row r="84" spans="1:34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7"/>
        <v>282309.3</v>
      </c>
      <c r="F84" s="59"/>
      <c r="G84" s="58">
        <f t="shared" si="28"/>
        <v>282309.3</v>
      </c>
      <c r="H84" s="59"/>
      <c r="I84" s="58">
        <f t="shared" si="29"/>
        <v>282309.3</v>
      </c>
      <c r="J84" s="59"/>
      <c r="K84" s="58">
        <f t="shared" si="30"/>
        <v>282309.3</v>
      </c>
      <c r="L84" s="59">
        <v>243337.3</v>
      </c>
      <c r="M84" s="58">
        <f t="shared" si="31"/>
        <v>525646.6</v>
      </c>
      <c r="N84" s="59"/>
      <c r="O84" s="58">
        <f t="shared" si="32"/>
        <v>525646.6</v>
      </c>
      <c r="P84" s="59"/>
      <c r="Q84" s="58">
        <f t="shared" si="33"/>
        <v>525646.6</v>
      </c>
      <c r="R84" s="59">
        <v>238777.70000000007</v>
      </c>
      <c r="S84" s="58">
        <f t="shared" si="34"/>
        <v>764424.3</v>
      </c>
      <c r="T84" s="59">
        <v>10000</v>
      </c>
      <c r="U84" s="58">
        <f t="shared" si="35"/>
        <v>774424.3</v>
      </c>
      <c r="V84" s="59"/>
      <c r="W84" s="58">
        <f t="shared" si="36"/>
        <v>774424.3</v>
      </c>
      <c r="X84" s="59"/>
      <c r="Y84" s="72">
        <f t="shared" si="37"/>
        <v>774424.3</v>
      </c>
      <c r="Z84" s="59"/>
      <c r="AA84" s="58">
        <f t="shared" si="38"/>
        <v>774424.3</v>
      </c>
      <c r="AB84" s="59"/>
      <c r="AC84" s="58">
        <f t="shared" si="39"/>
        <v>774424.3</v>
      </c>
      <c r="AD84" s="59"/>
      <c r="AE84" s="58">
        <f t="shared" si="40"/>
        <v>774424.3</v>
      </c>
      <c r="AF84" s="21">
        <f>D84+F84+H84+J84+L84+N84+P84+R84+T84</f>
        <v>492115.00000000006</v>
      </c>
      <c r="AG84" s="55"/>
      <c r="AH84" s="13"/>
    </row>
    <row r="85" spans="1:34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7"/>
        <v>1970561.2</v>
      </c>
      <c r="F85" s="59">
        <v>-86.899999999906868</v>
      </c>
      <c r="G85" s="58">
        <f t="shared" si="28"/>
        <v>1970474.3</v>
      </c>
      <c r="H85" s="59">
        <v>48582.199999999953</v>
      </c>
      <c r="I85" s="58">
        <f t="shared" si="29"/>
        <v>2019056.5</v>
      </c>
      <c r="J85" s="59"/>
      <c r="K85" s="58">
        <f t="shared" si="30"/>
        <v>2019056.5</v>
      </c>
      <c r="L85" s="59">
        <v>897506.70000000019</v>
      </c>
      <c r="M85" s="58">
        <f t="shared" si="31"/>
        <v>2916563.2</v>
      </c>
      <c r="N85" s="59"/>
      <c r="O85" s="58">
        <f t="shared" si="32"/>
        <v>2916563.2</v>
      </c>
      <c r="P85" s="59">
        <v>-50000</v>
      </c>
      <c r="Q85" s="58">
        <f t="shared" si="33"/>
        <v>2866563.2</v>
      </c>
      <c r="R85" s="59">
        <v>21656</v>
      </c>
      <c r="S85" s="58">
        <f t="shared" si="34"/>
        <v>2888219.2</v>
      </c>
      <c r="T85" s="59">
        <v>-10000</v>
      </c>
      <c r="U85" s="58">
        <f t="shared" si="35"/>
        <v>2878219.2</v>
      </c>
      <c r="V85" s="59"/>
      <c r="W85" s="58">
        <f t="shared" si="36"/>
        <v>2878219.2</v>
      </c>
      <c r="X85" s="59"/>
      <c r="Y85" s="72">
        <f t="shared" si="37"/>
        <v>2878219.2</v>
      </c>
      <c r="Z85" s="59"/>
      <c r="AA85" s="58">
        <f t="shared" si="38"/>
        <v>2878219.2</v>
      </c>
      <c r="AB85" s="59"/>
      <c r="AC85" s="58">
        <f t="shared" si="39"/>
        <v>2878219.2</v>
      </c>
      <c r="AD85" s="59"/>
      <c r="AE85" s="58">
        <f t="shared" si="40"/>
        <v>2878219.2</v>
      </c>
      <c r="AF85" s="21">
        <f>D85+F85+H85+J85+L85+N85+P85+R85+T85</f>
        <v>907658.00000000023</v>
      </c>
      <c r="AG85" s="55"/>
      <c r="AH85" s="13"/>
    </row>
    <row r="86" spans="1:34" s="14" customFormat="1" ht="15.75" customHeight="1" thickBot="1" x14ac:dyDescent="0.3">
      <c r="A86" s="94" t="s">
        <v>249</v>
      </c>
      <c r="B86" s="95"/>
      <c r="C86" s="40">
        <f>SUM(C7+C17+C20+C25+C36+C41+C46+C54+C57+C65+C71+C76+C80+C82)</f>
        <v>111397564.39999999</v>
      </c>
      <c r="D86" s="40"/>
      <c r="E86" s="40">
        <f t="shared" ref="E86:S86" si="45">SUM(E7+E17+E20+E25+E36+E41+E46+E54+E57+E65+E71+E76+E80+E82)</f>
        <v>111397564.39999999</v>
      </c>
      <c r="F86" s="40">
        <f t="shared" si="45"/>
        <v>486955.50000000116</v>
      </c>
      <c r="G86" s="40">
        <f t="shared" si="45"/>
        <v>111884519.89999999</v>
      </c>
      <c r="H86" s="40">
        <f t="shared" si="45"/>
        <v>791932.80000000086</v>
      </c>
      <c r="I86" s="40">
        <f t="shared" si="45"/>
        <v>112676452.69999999</v>
      </c>
      <c r="J86" s="40"/>
      <c r="K86" s="40">
        <f t="shared" si="45"/>
        <v>112676452.69999999</v>
      </c>
      <c r="L86" s="40">
        <f t="shared" si="45"/>
        <v>9155747.6999999974</v>
      </c>
      <c r="M86" s="40">
        <f t="shared" si="45"/>
        <v>121832200.39999999</v>
      </c>
      <c r="N86" s="40">
        <f t="shared" si="45"/>
        <v>462200</v>
      </c>
      <c r="O86" s="40">
        <f t="shared" si="45"/>
        <v>122294400.39999999</v>
      </c>
      <c r="P86" s="40">
        <f t="shared" si="45"/>
        <v>2036153.1000000006</v>
      </c>
      <c r="Q86" s="40">
        <f t="shared" si="45"/>
        <v>124330553.49999999</v>
      </c>
      <c r="R86" s="40">
        <f t="shared" si="45"/>
        <v>2408564.7000000002</v>
      </c>
      <c r="S86" s="40">
        <f t="shared" si="45"/>
        <v>126739118.2</v>
      </c>
      <c r="T86" s="40">
        <f>SUM(T7+T17+T20+T25+T36+T41+T46+T54+T57+T65+T71+T76+T80+T82)</f>
        <v>2567315.9999999991</v>
      </c>
      <c r="U86" s="40">
        <f t="shared" ref="U86:AE86" si="46">SUM(U7+U17+U20+U25+U36+U41+U46+U54+U57+U65+U71+U76+U80+U82)</f>
        <v>129306434.19999999</v>
      </c>
      <c r="V86" s="40">
        <f t="shared" si="46"/>
        <v>1078250.0000000002</v>
      </c>
      <c r="W86" s="40">
        <f t="shared" si="46"/>
        <v>130384684.19999999</v>
      </c>
      <c r="X86" s="40">
        <f t="shared" si="46"/>
        <v>2125408.6000000024</v>
      </c>
      <c r="Y86" s="40">
        <f t="shared" si="46"/>
        <v>132510092.80000001</v>
      </c>
      <c r="Z86" s="40"/>
      <c r="AA86" s="40">
        <f t="shared" si="46"/>
        <v>132510092.80000001</v>
      </c>
      <c r="AB86" s="40">
        <f t="shared" si="46"/>
        <v>836050.49999999907</v>
      </c>
      <c r="AC86" s="40">
        <f t="shared" si="46"/>
        <v>133346143.30000001</v>
      </c>
      <c r="AD86" s="40">
        <f t="shared" si="46"/>
        <v>69714.300000000512</v>
      </c>
      <c r="AE86" s="40">
        <f t="shared" si="46"/>
        <v>133415857.60000001</v>
      </c>
      <c r="AF86" s="64">
        <f>(AF7+AF17+AF20+AF25+AF36+AF41+AF46+AF54+AF57+AF65+AF71+AF76+AF80+AF82)</f>
        <v>22018293.200000003</v>
      </c>
      <c r="AG86" s="55"/>
      <c r="AH86" s="13"/>
    </row>
    <row r="88" spans="1:34" x14ac:dyDescent="0.2">
      <c r="AE88" s="34"/>
    </row>
    <row r="89" spans="1:34" x14ac:dyDescent="0.2">
      <c r="C89" s="42"/>
      <c r="D89" s="65"/>
      <c r="E89" s="65"/>
      <c r="F89" s="65"/>
      <c r="G89" s="65"/>
      <c r="H89" s="65"/>
      <c r="I89" s="65"/>
      <c r="J89" s="65"/>
      <c r="K89" s="65"/>
      <c r="L89" s="65"/>
      <c r="M89" s="66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34"/>
      <c r="AF89" s="34"/>
      <c r="AH89" s="34"/>
    </row>
    <row r="90" spans="1:34" x14ac:dyDescent="0.2">
      <c r="J90" s="65"/>
      <c r="M90" s="66"/>
      <c r="O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34"/>
      <c r="AG90" s="67"/>
    </row>
    <row r="91" spans="1:34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6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34"/>
    </row>
    <row r="92" spans="1:34" x14ac:dyDescent="0.2">
      <c r="O92" s="65"/>
      <c r="Y92" s="65"/>
      <c r="AE92" s="34"/>
    </row>
    <row r="93" spans="1:34" x14ac:dyDescent="0.2">
      <c r="AE93" s="34"/>
    </row>
    <row r="94" spans="1:34" x14ac:dyDescent="0.2">
      <c r="AE94" s="34"/>
    </row>
    <row r="95" spans="1:34" x14ac:dyDescent="0.2">
      <c r="M95" s="66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34"/>
    </row>
    <row r="96" spans="1:34" x14ac:dyDescent="0.2">
      <c r="AE96" s="34"/>
    </row>
  </sheetData>
  <mergeCells count="21">
    <mergeCell ref="P4:Q4"/>
    <mergeCell ref="X4:Y4"/>
    <mergeCell ref="R4:S4"/>
    <mergeCell ref="V4:W4"/>
    <mergeCell ref="D3:AD3"/>
    <mergeCell ref="AB4:AC4"/>
    <mergeCell ref="A86:B86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T4:U4"/>
    <mergeCell ref="J4:K4"/>
    <mergeCell ref="L4:M4"/>
    <mergeCell ref="Z4:AA4"/>
    <mergeCell ref="N4:O4"/>
  </mergeCells>
  <printOptions horizontalCentered="1"/>
  <pageMargins left="0.39370078740157483" right="0.39370078740157483" top="0.35433070866141736" bottom="0.35433070866141736" header="0" footer="0"/>
  <pageSetup paperSize="8" scale="43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2020-12-02T07:47:26Z</cp:lastPrinted>
  <dcterms:created xsi:type="dcterms:W3CDTF">2020-07-29T05:24:29Z</dcterms:created>
  <dcterms:modified xsi:type="dcterms:W3CDTF">2020-12-02T07:47:28Z</dcterms:modified>
</cp:coreProperties>
</file>