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2405" yWindow="180" windowWidth="15750" windowHeight="12630"/>
  </bookViews>
  <sheets>
    <sheet name="ДОХОДЫ ОБ" sheetId="1" r:id="rId1"/>
    <sheet name="РАСХОДЫ ОБ" sheetId="2" r:id="rId2"/>
  </sheets>
  <definedNames>
    <definedName name="_xlnm.Print_Area" localSheetId="0">'ДОХОДЫ ОБ'!$A$1:$G$43</definedName>
    <definedName name="_xlnm.Print_Area" localSheetId="1">'РАСХОДЫ ОБ'!$A$1:$G$86</definedName>
  </definedNames>
  <calcPr calcId="145621"/>
</workbook>
</file>

<file path=xl/calcChain.xml><?xml version="1.0" encoding="utf-8"?>
<calcChain xmlns="http://schemas.openxmlformats.org/spreadsheetml/2006/main">
  <c r="G85" i="2" l="1"/>
  <c r="E85" i="2"/>
  <c r="E84" i="2"/>
  <c r="G83" i="2"/>
  <c r="E83" i="2"/>
  <c r="F82" i="2"/>
  <c r="G82" i="2" s="1"/>
  <c r="E82" i="2"/>
  <c r="D82" i="2"/>
  <c r="C82" i="2"/>
  <c r="G81" i="2"/>
  <c r="E81" i="2"/>
  <c r="F80" i="2"/>
  <c r="D80" i="2"/>
  <c r="G80" i="2" s="1"/>
  <c r="C80" i="2"/>
  <c r="G79" i="2"/>
  <c r="E79" i="2"/>
  <c r="G78" i="2"/>
  <c r="E78" i="2"/>
  <c r="G77" i="2"/>
  <c r="E77" i="2"/>
  <c r="G76" i="2"/>
  <c r="F76" i="2"/>
  <c r="D76" i="2"/>
  <c r="C76" i="2"/>
  <c r="E76" i="2" s="1"/>
  <c r="G75" i="2"/>
  <c r="E75" i="2"/>
  <c r="G74" i="2"/>
  <c r="E74" i="2"/>
  <c r="E73" i="2"/>
  <c r="G72" i="2"/>
  <c r="E72" i="2"/>
  <c r="F71" i="2"/>
  <c r="D71" i="2"/>
  <c r="G71" i="2" s="1"/>
  <c r="C71" i="2"/>
  <c r="G70" i="2"/>
  <c r="E70" i="2"/>
  <c r="G69" i="2"/>
  <c r="E69" i="2"/>
  <c r="G68" i="2"/>
  <c r="E68" i="2"/>
  <c r="G67" i="2"/>
  <c r="E67" i="2"/>
  <c r="G66" i="2"/>
  <c r="E66" i="2"/>
  <c r="F65" i="2"/>
  <c r="D65" i="2"/>
  <c r="G65" i="2" s="1"/>
  <c r="C65" i="2"/>
  <c r="G64" i="2"/>
  <c r="F64" i="2"/>
  <c r="E64" i="2"/>
  <c r="G63" i="2"/>
  <c r="E63" i="2"/>
  <c r="G62" i="2"/>
  <c r="E62" i="2"/>
  <c r="G61" i="2"/>
  <c r="E61" i="2"/>
  <c r="C60" i="2"/>
  <c r="E60" i="2" s="1"/>
  <c r="E59" i="2"/>
  <c r="E58" i="2"/>
  <c r="F57" i="2"/>
  <c r="D57" i="2"/>
  <c r="E57" i="2" s="1"/>
  <c r="C57" i="2"/>
  <c r="G56" i="2"/>
  <c r="E56" i="2"/>
  <c r="G55" i="2"/>
  <c r="E55" i="2"/>
  <c r="F54" i="2"/>
  <c r="D54" i="2"/>
  <c r="E54" i="2" s="1"/>
  <c r="C54" i="2"/>
  <c r="G53" i="2"/>
  <c r="E53" i="2"/>
  <c r="G52" i="2"/>
  <c r="E52" i="2"/>
  <c r="G51" i="2"/>
  <c r="E51" i="2"/>
  <c r="G50" i="2"/>
  <c r="E50" i="2"/>
  <c r="G49" i="2"/>
  <c r="C49" i="2"/>
  <c r="E49" i="2" s="1"/>
  <c r="D48" i="2"/>
  <c r="G48" i="2" s="1"/>
  <c r="G47" i="2"/>
  <c r="E47" i="2"/>
  <c r="F46" i="2"/>
  <c r="C46" i="2"/>
  <c r="G45" i="2"/>
  <c r="E45" i="2"/>
  <c r="E43" i="2"/>
  <c r="G42" i="2"/>
  <c r="E42" i="2"/>
  <c r="F41" i="2"/>
  <c r="D41" i="2"/>
  <c r="E41" i="2" s="1"/>
  <c r="C41" i="2"/>
  <c r="G40" i="2"/>
  <c r="E40" i="2"/>
  <c r="G39" i="2"/>
  <c r="E39" i="2"/>
  <c r="E38" i="2"/>
  <c r="E37" i="2"/>
  <c r="F36" i="2"/>
  <c r="E36" i="2"/>
  <c r="D36" i="2"/>
  <c r="C36" i="2"/>
  <c r="G35" i="2"/>
  <c r="E35" i="2"/>
  <c r="G34" i="2"/>
  <c r="G33" i="2"/>
  <c r="E33" i="2"/>
  <c r="G32" i="2"/>
  <c r="E32" i="2"/>
  <c r="G31" i="2"/>
  <c r="E31" i="2"/>
  <c r="G30" i="2"/>
  <c r="E30" i="2"/>
  <c r="F29" i="2"/>
  <c r="E29" i="2"/>
  <c r="G28" i="2"/>
  <c r="E28" i="2"/>
  <c r="E27" i="2"/>
  <c r="G26" i="2"/>
  <c r="E26" i="2"/>
  <c r="F25" i="2"/>
  <c r="D25" i="2"/>
  <c r="G25" i="2" s="1"/>
  <c r="C25" i="2"/>
  <c r="G24" i="2"/>
  <c r="E24" i="2"/>
  <c r="D23" i="2"/>
  <c r="G23" i="2" s="1"/>
  <c r="G22" i="2"/>
  <c r="E22" i="2"/>
  <c r="G21" i="2"/>
  <c r="E21" i="2"/>
  <c r="F20" i="2"/>
  <c r="D20" i="2"/>
  <c r="E20" i="2" s="1"/>
  <c r="C20" i="2"/>
  <c r="G19" i="2"/>
  <c r="E19" i="2"/>
  <c r="G18" i="2"/>
  <c r="E18" i="2"/>
  <c r="F17" i="2"/>
  <c r="F86" i="2" s="1"/>
  <c r="D17" i="2"/>
  <c r="E17" i="2" s="1"/>
  <c r="C17" i="2"/>
  <c r="G16" i="2"/>
  <c r="E16" i="2"/>
  <c r="G15" i="2"/>
  <c r="E15" i="2"/>
  <c r="E13" i="2"/>
  <c r="G12" i="2"/>
  <c r="C12" i="2"/>
  <c r="E12" i="2" s="1"/>
  <c r="G11" i="2"/>
  <c r="E11" i="2"/>
  <c r="G10" i="2"/>
  <c r="E10" i="2"/>
  <c r="G9" i="2"/>
  <c r="E9" i="2"/>
  <c r="G8" i="2"/>
  <c r="E8" i="2"/>
  <c r="F7" i="2"/>
  <c r="D7" i="2"/>
  <c r="G7" i="2" s="1"/>
  <c r="C7" i="2" l="1"/>
  <c r="C86" i="2" s="1"/>
  <c r="E65" i="2"/>
  <c r="G17" i="2"/>
  <c r="E7" i="2"/>
  <c r="G20" i="2"/>
  <c r="D86" i="2"/>
  <c r="E48" i="2"/>
  <c r="E71" i="2"/>
  <c r="E23" i="2"/>
  <c r="G54" i="2"/>
  <c r="G41" i="2"/>
  <c r="E25" i="2"/>
  <c r="D46" i="2"/>
  <c r="E80" i="2"/>
  <c r="E46" i="2" l="1"/>
  <c r="G46" i="2"/>
  <c r="G86" i="2"/>
  <c r="E86" i="2"/>
  <c r="F14" i="1"/>
  <c r="G42" i="1" l="1"/>
  <c r="G41" i="1"/>
  <c r="G40" i="1"/>
  <c r="G34" i="1"/>
  <c r="G33" i="1"/>
  <c r="G32" i="1"/>
  <c r="G31" i="1"/>
  <c r="G30" i="1"/>
  <c r="G29" i="1"/>
  <c r="G26" i="1"/>
  <c r="G24" i="1"/>
  <c r="G23" i="1"/>
  <c r="G22" i="1"/>
  <c r="G21" i="1"/>
  <c r="G20" i="1"/>
  <c r="G19" i="1"/>
  <c r="G16" i="1"/>
  <c r="G15" i="1"/>
  <c r="G12" i="1"/>
  <c r="G11" i="1"/>
  <c r="G10" i="1"/>
  <c r="G9" i="1"/>
  <c r="G8" i="1"/>
  <c r="C13" i="1" l="1"/>
  <c r="C14" i="1" s="1"/>
  <c r="D14" i="1"/>
  <c r="D25" i="1" l="1"/>
  <c r="F25" i="1" l="1"/>
  <c r="G14" i="1"/>
  <c r="F13" i="1"/>
  <c r="G13" i="1" s="1"/>
  <c r="F28" i="1" l="1"/>
  <c r="F7" i="1"/>
  <c r="E42" i="1"/>
  <c r="E41" i="1"/>
  <c r="E40" i="1"/>
  <c r="E39" i="1"/>
  <c r="E38" i="1"/>
  <c r="E37" i="1"/>
  <c r="E36" i="1"/>
  <c r="E35" i="1"/>
  <c r="E34" i="1"/>
  <c r="E33" i="1"/>
  <c r="E31" i="1"/>
  <c r="E30" i="1"/>
  <c r="E29" i="1"/>
  <c r="E27" i="1"/>
  <c r="E26" i="1"/>
  <c r="E25" i="1"/>
  <c r="E24" i="1"/>
  <c r="E23" i="1"/>
  <c r="E22" i="1"/>
  <c r="E21" i="1"/>
  <c r="E20" i="1"/>
  <c r="E19" i="1"/>
  <c r="E16" i="1"/>
  <c r="E15" i="1"/>
  <c r="E14" i="1"/>
  <c r="E13" i="1"/>
  <c r="E12" i="1"/>
  <c r="E11" i="1"/>
  <c r="E10" i="1"/>
  <c r="E9" i="1"/>
  <c r="E8" i="1"/>
  <c r="F6" i="1" l="1"/>
  <c r="F43" i="1" l="1"/>
  <c r="D28" i="1" l="1"/>
  <c r="G28" i="1" s="1"/>
  <c r="C28" i="1"/>
  <c r="D7" i="1"/>
  <c r="G7" i="1" s="1"/>
  <c r="C7" i="1"/>
  <c r="E7" i="1" l="1"/>
  <c r="D6" i="1"/>
  <c r="E28" i="1"/>
  <c r="C6" i="1"/>
  <c r="D43" i="1" l="1"/>
  <c r="G43" i="1" s="1"/>
  <c r="G6" i="1"/>
  <c r="C43" i="1"/>
  <c r="E6" i="1"/>
  <c r="E43" i="1" l="1"/>
</calcChain>
</file>

<file path=xl/sharedStrings.xml><?xml version="1.0" encoding="utf-8"?>
<sst xmlns="http://schemas.openxmlformats.org/spreadsheetml/2006/main" count="271" uniqueCount="259">
  <si>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</si>
  <si>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</si>
  <si>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</si>
  <si>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</si>
  <si>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</si>
  <si>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</si>
  <si>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</si>
  <si>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</si>
  <si>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</si>
  <si>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</si>
  <si>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</si>
  <si>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</si>
  <si>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</si>
  <si>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</si>
  <si>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</si>
  <si>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</si>
  <si>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</si>
  <si>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</si>
  <si>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</si>
  <si>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</si>
  <si>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</si>
  <si>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</si>
  <si>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</si>
  <si>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</si>
  <si>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</si>
  <si>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</si>
  <si>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</si>
  <si>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</si>
  <si>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Наименование доходного источника</t>
  </si>
  <si>
    <t>Иные межбюджетные трансферты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</si>
  <si>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</si>
  <si>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</si>
  <si>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</si>
  <si>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</si>
  <si>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</si>
  <si>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</si>
  <si>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</si>
  <si>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</si>
  <si>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</si>
  <si>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</si>
  <si>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Дотации бюджетам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</si>
  <si>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</si>
  <si>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 xml:space="preserve">Субвенции бюджетам субъектов Российской Федерации и муниципальных образований </t>
  </si>
  <si>
    <t>Прочие безвозмездные поступления от других бюджетов бюджетной системы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</si>
  <si>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</si>
  <si>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</si>
  <si>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</si>
  <si>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</si>
  <si>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</si>
  <si>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</si>
  <si>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</si>
  <si>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</si>
  <si>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</si>
  <si>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</si>
  <si>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</si>
  <si>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</si>
  <si>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</si>
  <si>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</si>
  <si>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Единый сельскохозяйственный налог</t>
  </si>
  <si>
    <t>1 05 03000 01 0000 110</t>
  </si>
  <si>
    <t>Код бюджетной 
классификации</t>
  </si>
  <si>
    <t>НАЛОГОВЫЕ ДОХОДЫ</t>
  </si>
  <si>
    <t>Акцизы на алкогольную продукцию</t>
  </si>
  <si>
    <t>Акцизы на нефтепродукты</t>
  </si>
  <si>
    <t>НЕНАЛОГОВЫЕ ДОХОДЫ</t>
  </si>
  <si>
    <t xml:space="preserve">Исполнение </t>
  </si>
  <si>
    <t>тыс. рублей</t>
  </si>
  <si>
    <t xml:space="preserve">% исполнения </t>
  </si>
  <si>
    <t xml:space="preserve">Темп роста к соответствующему периоду прошлого года, % </t>
  </si>
  <si>
    <t>ВСЕГО ДОХОДОВ:</t>
  </si>
  <si>
    <t>на 1 октября 2020 года</t>
  </si>
  <si>
    <t>на 1 октября 2019 года</t>
  </si>
  <si>
    <t>2 02 09000 00 0000 150</t>
  </si>
  <si>
    <t>2 02 10000 00 0000 150</t>
  </si>
  <si>
    <t>2 02 20000 00 0000 150</t>
  </si>
  <si>
    <t>2 02 30000 00 0000 150</t>
  </si>
  <si>
    <t>2 02 40000 00 0000 150</t>
  </si>
  <si>
    <t>в 2,1 раза</t>
  </si>
  <si>
    <t>в 2,3 раза</t>
  </si>
  <si>
    <t>в 2,5 раза</t>
  </si>
  <si>
    <t xml:space="preserve">Сведения об исполнении доходов областного бюджета Саратовской области по видам доходов </t>
  </si>
  <si>
    <t>1 05 06000 01 0000 110</t>
  </si>
  <si>
    <t>Налог на профессиональный доход</t>
  </si>
  <si>
    <t>в 2,2 раза</t>
  </si>
  <si>
    <t xml:space="preserve">Сведения об исполнении расходов областного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</si>
  <si>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</si>
  <si>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</si>
  <si>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</si>
  <si>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</si>
  <si>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</si>
  <si>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</si>
  <si>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</si>
  <si>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</si>
  <si>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</si>
  <si>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</si>
  <si>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</si>
  <si>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</si>
  <si>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</si>
  <si>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</si>
  <si>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</si>
  <si>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</si>
  <si>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в 4 раза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</si>
  <si>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</si>
  <si>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</si>
  <si>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</si>
  <si>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</si>
  <si>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</si>
  <si>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</si>
  <si>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</si>
  <si>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</si>
  <si>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</si>
  <si>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</si>
  <si>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</si>
  <si>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</si>
  <si>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</si>
  <si>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</si>
  <si>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</si>
  <si>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</si>
  <si>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</si>
  <si>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</si>
  <si>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</si>
  <si>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</si>
  <si>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</si>
  <si>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</si>
  <si>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</si>
  <si>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</si>
  <si>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</si>
  <si>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</si>
  <si>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</si>
  <si>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</si>
  <si>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</si>
  <si>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</si>
  <si>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</si>
  <si>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</si>
  <si>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в 5,1 раза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</si>
  <si>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</si>
  <si>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</si>
  <si>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</si>
  <si>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</si>
  <si>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</si>
  <si>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</si>
  <si>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</si>
  <si>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</si>
  <si>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</si>
  <si>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</si>
  <si>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</si>
  <si>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</si>
  <si>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</si>
  <si>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</si>
  <si>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в 2,4 раза</t>
  </si>
  <si>
    <t>0501</t>
  </si>
  <si>
    <t>Жилищное хозяйство</t>
  </si>
  <si>
    <t>в 6 раз</t>
  </si>
  <si>
    <t>0502</t>
  </si>
  <si>
    <t>Коммунальное хозяйство</t>
  </si>
  <si>
    <t>в 9,8 раза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</si>
  <si>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</si>
  <si>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</si>
  <si>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</si>
  <si>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</si>
  <si>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</si>
  <si>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</si>
  <si>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</si>
  <si>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</si>
  <si>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</si>
  <si>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</si>
  <si>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в 279 раз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</si>
  <si>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</si>
  <si>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</si>
  <si>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</si>
  <si>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</si>
  <si>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</si>
  <si>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</si>
  <si>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</si>
  <si>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</si>
  <si>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</si>
  <si>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</si>
  <si>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</si>
  <si>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</si>
  <si>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</si>
  <si>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</si>
  <si>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</si>
  <si>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</si>
  <si>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</si>
  <si>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</si>
  <si>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</si>
  <si>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</si>
  <si>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</si>
  <si>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</si>
  <si>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</si>
  <si>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</si>
  <si>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</si>
  <si>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</si>
  <si>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</si>
  <si>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</si>
  <si>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в 3,3 раза</t>
  </si>
  <si>
    <t>0901</t>
  </si>
  <si>
    <t>Стационарная медицинская помощь</t>
  </si>
  <si>
    <t>0902</t>
  </si>
  <si>
    <t>Амбулаторная помощь</t>
  </si>
  <si>
    <t>в 12,2 раза</t>
  </si>
  <si>
    <t>0904</t>
  </si>
  <si>
    <t>Скорая медицинская помощь</t>
  </si>
  <si>
    <t>в 13,2 раза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</si>
  <si>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</si>
  <si>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</si>
  <si>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</si>
  <si>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</si>
  <si>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</si>
  <si>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</si>
  <si>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</si>
  <si>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</si>
  <si>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</si>
  <si>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</si>
  <si>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</si>
  <si>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</si>
  <si>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</si>
  <si>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</si>
  <si>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</si>
  <si>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</si>
  <si>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</si>
  <si>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</si>
  <si>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</si>
  <si>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</si>
  <si>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</si>
  <si>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</si>
  <si>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</si>
  <si>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</si>
  <si>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</si>
  <si>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</si>
  <si>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в 2,6 раза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</si>
  <si>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</si>
  <si>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</si>
  <si>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</si>
  <si>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</si>
  <si>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</si>
  <si>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</si>
  <si>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</si>
  <si>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</si>
  <si>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</si>
  <si>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</si>
  <si>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</si>
  <si>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</si>
  <si>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</si>
  <si>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</si>
  <si>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</si>
  <si>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</si>
  <si>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</si>
  <si>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</si>
  <si>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</si>
  <si>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</si>
  <si>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</si>
  <si>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</si>
  <si>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в 2,8 раза</t>
  </si>
  <si>
    <t>1403</t>
  </si>
  <si>
    <t>Прочие межбюджетные трансферты общего характера</t>
  </si>
  <si>
    <t>ВСЕГО РАСХОДОВ:</t>
  </si>
  <si>
    <t>Утвержденные 
бюджетные 
назначения              (годовой план)</t>
  </si>
  <si>
    <t>Утвержденные 
бюджетные 
назначения (годовой 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</si>
</sst>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21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  <font>
      <sz val="8"/>
      <color theme="0"/>
      <name val="Arial Cyr"/>
      <charset val="204"/>
    </font>
    <font>
      <b/>
      <sz val="12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FF0000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0" fontId="10" fillId="0" borderId="0"/>
    <xf numFmtId="0" fontId="18" fillId="0" borderId="0"/>
    <xf numFmtId="4" fontId="19" fillId="0" borderId="5">
      <alignment horizontal="right"/>
    </xf>
  </cellStyleXfs>
  <cellXfs count="73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65" fontId="1" fillId="0" borderId="0" xfId="0" applyNumberFormat="1" applyFont="1"/>
    <xf numFmtId="0" fontId="4" fillId="0" borderId="0" xfId="0" applyFont="1" applyAlignment="1">
      <alignment horizontal="right"/>
    </xf>
    <xf numFmtId="0" fontId="9" fillId="0" borderId="0" xfId="0" applyFont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9" fillId="2" borderId="0" xfId="0" applyFont="1" applyFill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11" fillId="2" borderId="0" xfId="3" applyFont="1" applyFill="1" applyBorder="1" applyAlignment="1">
      <alignment horizontal="center" vertical="top" wrapText="1"/>
    </xf>
    <xf numFmtId="0" fontId="10" fillId="0" borderId="0" xfId="3"/>
    <xf numFmtId="0" fontId="12" fillId="0" borderId="0" xfId="3" applyFont="1"/>
    <xf numFmtId="0" fontId="13" fillId="2" borderId="0" xfId="3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horizontal="right" vertical="center" wrapText="1"/>
    </xf>
    <xf numFmtId="0" fontId="14" fillId="3" borderId="1" xfId="3" applyFont="1" applyFill="1" applyBorder="1" applyAlignment="1">
      <alignment horizontal="center" vertical="center" wrapText="1"/>
    </xf>
    <xf numFmtId="0" fontId="2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9" fillId="0" borderId="0" xfId="3" applyFont="1" applyAlignment="1">
      <alignment horizontal="left" wrapText="1"/>
    </xf>
    <xf numFmtId="0" fontId="3" fillId="3" borderId="1" xfId="3" applyFont="1" applyFill="1" applyBorder="1" applyAlignment="1">
      <alignment horizontal="center" vertical="center"/>
    </xf>
    <xf numFmtId="0" fontId="15" fillId="0" borderId="2" xfId="3" applyFont="1" applyBorder="1" applyAlignment="1">
      <alignment vertical="center" wrapText="1"/>
    </xf>
    <xf numFmtId="0" fontId="16" fillId="2" borderId="1" xfId="3" applyFont="1" applyFill="1" applyBorder="1" applyAlignment="1">
      <alignment horizontal="center"/>
    </xf>
    <xf numFmtId="0" fontId="16" fillId="2" borderId="1" xfId="3" applyFont="1" applyFill="1" applyBorder="1" applyAlignment="1">
      <alignment horizontal="center" vertical="center" wrapText="1"/>
    </xf>
    <xf numFmtId="49" fontId="14" fillId="2" borderId="1" xfId="3" applyNumberFormat="1" applyFont="1" applyFill="1" applyBorder="1" applyAlignment="1">
      <alignment horizontal="center" vertical="center" wrapText="1" shrinkToFit="1"/>
    </xf>
    <xf numFmtId="0" fontId="2" fillId="2" borderId="1" xfId="3" applyFont="1" applyFill="1" applyBorder="1" applyAlignment="1">
      <alignment horizontal="left" vertical="center" wrapText="1"/>
    </xf>
    <xf numFmtId="0" fontId="9" fillId="0" borderId="0" xfId="3" applyFont="1" applyAlignment="1">
      <alignment horizontal="left" vertical="center" wrapText="1"/>
    </xf>
    <xf numFmtId="49" fontId="17" fillId="2" borderId="1" xfId="3" applyNumberFormat="1" applyFont="1" applyFill="1" applyBorder="1" applyAlignment="1">
      <alignment horizontal="center" vertical="center" shrinkToFit="1"/>
    </xf>
    <xf numFmtId="0" fontId="17" fillId="2" borderId="1" xfId="3" applyFont="1" applyFill="1" applyBorder="1" applyAlignment="1">
      <alignment horizontal="left" vertical="center" wrapText="1"/>
    </xf>
    <xf numFmtId="0" fontId="9" fillId="0" borderId="0" xfId="3" applyFont="1" applyAlignment="1">
      <alignment vertical="center" wrapText="1"/>
    </xf>
    <xf numFmtId="166" fontId="3" fillId="2" borderId="1" xfId="4" applyNumberFormat="1" applyFont="1" applyFill="1" applyBorder="1" applyAlignment="1" applyProtection="1">
      <alignment horizontal="left" vertical="center" wrapText="1"/>
      <protection hidden="1"/>
    </xf>
    <xf numFmtId="49" fontId="14" fillId="2" borderId="1" xfId="3" applyNumberFormat="1" applyFont="1" applyFill="1" applyBorder="1" applyAlignment="1">
      <alignment horizontal="center" vertical="center" shrinkToFit="1"/>
    </xf>
    <xf numFmtId="0" fontId="3" fillId="2" borderId="1" xfId="3" applyFont="1" applyFill="1" applyBorder="1" applyAlignment="1">
      <alignment horizontal="left" vertical="center" wrapText="1"/>
    </xf>
    <xf numFmtId="0" fontId="10" fillId="6" borderId="0" xfId="3" applyFont="1" applyFill="1" applyBorder="1" applyAlignment="1">
      <alignment horizontal="left" wrapText="1"/>
    </xf>
    <xf numFmtId="0" fontId="10" fillId="0" borderId="0" xfId="3" applyBorder="1"/>
    <xf numFmtId="0" fontId="12" fillId="0" borderId="0" xfId="3" applyFont="1" applyBorder="1"/>
    <xf numFmtId="0" fontId="19" fillId="6" borderId="0" xfId="3" applyFont="1" applyFill="1" applyBorder="1" applyAlignment="1">
      <alignment wrapText="1"/>
    </xf>
    <xf numFmtId="0" fontId="9" fillId="0" borderId="0" xfId="3" applyFont="1" applyAlignment="1">
      <alignment horizontal="left" vertical="top" wrapText="1"/>
    </xf>
    <xf numFmtId="0" fontId="20" fillId="6" borderId="0" xfId="3" applyFont="1" applyFill="1" applyBorder="1" applyAlignment="1">
      <alignment wrapText="1"/>
    </xf>
    <xf numFmtId="0" fontId="10" fillId="7" borderId="0" xfId="3" applyFont="1" applyFill="1" applyBorder="1" applyAlignment="1">
      <alignment horizontal="left" wrapText="1"/>
    </xf>
    <xf numFmtId="0" fontId="10" fillId="0" borderId="0" xfId="3" applyBorder="1" applyAlignment="1">
      <alignment vertical="top"/>
    </xf>
    <xf numFmtId="0" fontId="10" fillId="7" borderId="0" xfId="3" applyFont="1" applyFill="1" applyBorder="1" applyAlignment="1">
      <alignment horizontal="justify" vertical="top" wrapText="1"/>
    </xf>
    <xf numFmtId="0" fontId="2" fillId="0" borderId="3" xfId="3" applyFont="1" applyBorder="1" applyAlignment="1">
      <alignment horizontal="center"/>
    </xf>
    <xf numFmtId="0" fontId="2" fillId="0" borderId="4" xfId="3" applyFont="1" applyBorder="1" applyAlignment="1">
      <alignment horizontal="center"/>
    </xf>
    <xf numFmtId="0" fontId="19" fillId="2" borderId="0" xfId="3" applyFont="1" applyFill="1" applyAlignment="1"/>
    <xf numFmtId="165" fontId="19" fillId="0" borderId="0" xfId="3" applyNumberFormat="1" applyFont="1"/>
    <xf numFmtId="0" fontId="3" fillId="0" borderId="0" xfId="3" applyFont="1" applyAlignment="1">
      <alignment horizontal="left"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165" fontId="4" fillId="5" borderId="1" xfId="0" applyNumberFormat="1" applyFont="1" applyFill="1" applyBorder="1" applyAlignment="1">
      <alignment horizontal="center" vertical="center"/>
    </xf>
    <xf numFmtId="165" fontId="2" fillId="2" borderId="1" xfId="3" applyNumberFormat="1" applyFont="1" applyFill="1" applyBorder="1" applyAlignment="1">
      <alignment horizontal="center" vertical="center" wrapText="1" shrinkToFit="1"/>
    </xf>
    <xf numFmtId="165" fontId="3" fillId="2" borderId="1" xfId="3" applyNumberFormat="1" applyFont="1" applyFill="1" applyBorder="1" applyAlignment="1">
      <alignment horizontal="center" vertical="center" wrapText="1" shrinkToFit="1"/>
    </xf>
    <xf numFmtId="165" fontId="3" fillId="0" borderId="1" xfId="3" applyNumberFormat="1" applyFont="1" applyFill="1" applyBorder="1" applyAlignment="1">
      <alignment horizontal="center" vertical="center" wrapText="1" shrinkToFit="1"/>
    </xf>
    <xf numFmtId="165" fontId="3" fillId="2" borderId="1" xfId="3" applyNumberFormat="1" applyFont="1" applyFill="1" applyBorder="1" applyAlignment="1">
      <alignment horizontal="center" vertical="center" shrinkToFit="1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O48"/>
  <sheetViews>
    <sheetView showZeros="0" tabSelected="1" view="pageBreakPreview" zoomScale="80" zoomScaleNormal="70" zoomScaleSheetLayoutView="80" workbookViewId="0">
      <selection activeCell="Q5" sqref="Q5"/>
    </sheetView>
  </sheetViews>
  <sheetFormatPr defaultRowHeight="15" x14ac:dyDescent="0.25"/>
  <cols>
    <col min="1" max="1" width="31.5" style="1" customWidth="1"/>
    <col min="2" max="2" width="78.5" style="1" customWidth="1"/>
    <col min="3" max="3" width="22.6640625" style="1" customWidth="1"/>
    <col min="4" max="4" width="19.83203125" style="1" customWidth="1"/>
    <col min="5" max="5" width="16.83203125" style="1" customWidth="1"/>
    <col min="6" max="6" width="17.6640625" style="1" customWidth="1"/>
    <col min="7" max="7" width="22" style="1" customWidth="1"/>
    <col min="8" max="9" width="12.33203125" style="1" customWidth="1"/>
    <col min="10" max="16384" width="9.33203125" style="1"/>
  </cols>
  <sheetData>
    <row r="1" spans="1:15" ht="48.75" customHeight="1" x14ac:dyDescent="0.25">
      <c r="A1" s="19" t="s">
        <v>80</v>
      </c>
      <c r="B1" s="19"/>
      <c r="C1" s="19"/>
      <c r="D1" s="19"/>
      <c r="E1" s="19"/>
      <c r="F1" s="19"/>
      <c r="G1" s="19"/>
    </row>
    <row r="2" spans="1:15" ht="21" customHeight="1" x14ac:dyDescent="0.25">
      <c r="F2" s="7"/>
      <c r="G2" s="8" t="s">
        <v>66</v>
      </c>
    </row>
    <row r="3" spans="1:15" ht="36.75" customHeight="1" x14ac:dyDescent="0.25">
      <c r="A3" s="22" t="s">
        <v>60</v>
      </c>
      <c r="B3" s="22" t="s">
        <v>28</v>
      </c>
      <c r="C3" s="22" t="s">
        <v>70</v>
      </c>
      <c r="D3" s="22"/>
      <c r="E3" s="22"/>
      <c r="F3" s="10" t="s">
        <v>71</v>
      </c>
      <c r="G3" s="22" t="s">
        <v>68</v>
      </c>
      <c r="J3" s="23"/>
      <c r="K3" s="23"/>
      <c r="L3" s="23"/>
      <c r="M3" s="23"/>
      <c r="N3" s="23"/>
      <c r="O3" s="23"/>
    </row>
    <row r="4" spans="1:15" ht="70.5" customHeight="1" x14ac:dyDescent="0.25">
      <c r="A4" s="22"/>
      <c r="B4" s="22"/>
      <c r="C4" s="10" t="s">
        <v>257</v>
      </c>
      <c r="D4" s="10" t="s">
        <v>65</v>
      </c>
      <c r="E4" s="10" t="s">
        <v>67</v>
      </c>
      <c r="F4" s="10" t="s">
        <v>65</v>
      </c>
      <c r="G4" s="22"/>
      <c r="I4" s="14"/>
      <c r="J4" s="23"/>
      <c r="K4" s="23"/>
      <c r="L4" s="23"/>
      <c r="M4" s="23"/>
      <c r="N4" s="23"/>
      <c r="O4" s="23"/>
    </row>
    <row r="5" spans="1:15" ht="12.75" customHeigh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14"/>
      <c r="I5" s="14"/>
      <c r="J5" s="11"/>
      <c r="K5" s="11"/>
      <c r="L5" s="11"/>
      <c r="M5" s="11"/>
      <c r="N5" s="11"/>
      <c r="O5" s="11"/>
    </row>
    <row r="6" spans="1:15" ht="20.25" customHeight="1" x14ac:dyDescent="0.25">
      <c r="A6" s="5" t="s">
        <v>0</v>
      </c>
      <c r="B6" s="6" t="s">
        <v>45</v>
      </c>
      <c r="C6" s="63">
        <f>C7+C28</f>
        <v>71011051.799999997</v>
      </c>
      <c r="D6" s="63">
        <f>D7+D28</f>
        <v>45951387.799999997</v>
      </c>
      <c r="E6" s="63">
        <f>D6/C6*100</f>
        <v>64.710191773275497</v>
      </c>
      <c r="F6" s="63">
        <f>F7+F28</f>
        <v>50086729.500000007</v>
      </c>
      <c r="G6" s="63">
        <f>D6/F6*100</f>
        <v>91.74363800295643</v>
      </c>
      <c r="J6" s="24"/>
      <c r="K6" s="24"/>
      <c r="L6" s="24"/>
      <c r="M6" s="24"/>
      <c r="N6" s="24"/>
      <c r="O6" s="24"/>
    </row>
    <row r="7" spans="1:15" ht="20.25" customHeight="1" x14ac:dyDescent="0.25">
      <c r="A7" s="5"/>
      <c r="B7" s="6" t="s">
        <v>61</v>
      </c>
      <c r="C7" s="63">
        <f>C8+C11+C15+C19+C23+C26+C27</f>
        <v>69653446.200000003</v>
      </c>
      <c r="D7" s="63">
        <f>D8+D11+D15+D19+D23+D26+D27</f>
        <v>45018084.5</v>
      </c>
      <c r="E7" s="63">
        <f t="shared" ref="E7:E43" si="0">D7/C7*100</f>
        <v>64.631525008449614</v>
      </c>
      <c r="F7" s="63">
        <f>F8+F11+F15+F19+F23+F26+F27</f>
        <v>49071844.300000004</v>
      </c>
      <c r="G7" s="63">
        <f t="shared" ref="G7:G43" si="1">D7/F7*100</f>
        <v>91.739132983840179</v>
      </c>
      <c r="I7" s="9"/>
      <c r="J7" s="24"/>
      <c r="K7" s="24"/>
      <c r="L7" s="24"/>
      <c r="M7" s="24"/>
      <c r="N7" s="24"/>
      <c r="O7" s="24"/>
    </row>
    <row r="8" spans="1:15" ht="26.25" customHeight="1" x14ac:dyDescent="0.25">
      <c r="A8" s="2" t="s">
        <v>31</v>
      </c>
      <c r="B8" s="3" t="s">
        <v>46</v>
      </c>
      <c r="C8" s="64">
        <v>44632880.600000001</v>
      </c>
      <c r="D8" s="64">
        <v>28938406</v>
      </c>
      <c r="E8" s="65">
        <f t="shared" si="0"/>
        <v>64.836518752500155</v>
      </c>
      <c r="F8" s="64">
        <v>32395863.399999999</v>
      </c>
      <c r="G8" s="64">
        <f t="shared" si="1"/>
        <v>89.327472593306467</v>
      </c>
      <c r="H8" s="15"/>
      <c r="I8" s="9"/>
      <c r="J8" s="24"/>
      <c r="K8" s="24"/>
      <c r="L8" s="24"/>
      <c r="M8" s="24"/>
      <c r="N8" s="24"/>
      <c r="O8" s="24"/>
    </row>
    <row r="9" spans="1:15" ht="24.75" customHeight="1" x14ac:dyDescent="0.25">
      <c r="A9" s="2" t="s">
        <v>1</v>
      </c>
      <c r="B9" s="3" t="s">
        <v>2</v>
      </c>
      <c r="C9" s="64">
        <v>20233934.5</v>
      </c>
      <c r="D9" s="64">
        <v>12049969.5</v>
      </c>
      <c r="E9" s="65">
        <f t="shared" si="0"/>
        <v>59.55326928630712</v>
      </c>
      <c r="F9" s="65">
        <v>16730344.6</v>
      </c>
      <c r="G9" s="65">
        <f t="shared" si="1"/>
        <v>72.024634208670165</v>
      </c>
      <c r="H9" s="15"/>
      <c r="I9" s="9"/>
      <c r="J9" s="24"/>
      <c r="K9" s="24"/>
      <c r="L9" s="24"/>
      <c r="M9" s="24"/>
      <c r="N9" s="24"/>
      <c r="O9" s="24"/>
    </row>
    <row r="10" spans="1:15" ht="23.25" customHeight="1" x14ac:dyDescent="0.25">
      <c r="A10" s="2" t="s">
        <v>3</v>
      </c>
      <c r="B10" s="3" t="s">
        <v>4</v>
      </c>
      <c r="C10" s="64">
        <v>24398946.100000001</v>
      </c>
      <c r="D10" s="64">
        <v>16888436.5</v>
      </c>
      <c r="E10" s="65">
        <f t="shared" si="0"/>
        <v>69.21789339089527</v>
      </c>
      <c r="F10" s="65">
        <v>15665518.800000001</v>
      </c>
      <c r="G10" s="65">
        <f t="shared" si="1"/>
        <v>107.80642962172435</v>
      </c>
      <c r="H10" s="15"/>
      <c r="I10" s="9"/>
      <c r="J10" s="24"/>
      <c r="K10" s="24"/>
      <c r="L10" s="24"/>
      <c r="M10" s="24"/>
      <c r="N10" s="24"/>
      <c r="O10" s="24"/>
    </row>
    <row r="11" spans="1:15" ht="45.75" customHeight="1" x14ac:dyDescent="0.25">
      <c r="A11" s="2" t="s">
        <v>32</v>
      </c>
      <c r="B11" s="16" t="s">
        <v>33</v>
      </c>
      <c r="C11" s="64">
        <v>9429670.8000000007</v>
      </c>
      <c r="D11" s="64">
        <v>6194380.2999999998</v>
      </c>
      <c r="E11" s="65">
        <f t="shared" si="0"/>
        <v>65.690313388246807</v>
      </c>
      <c r="F11" s="64">
        <v>5325708.2</v>
      </c>
      <c r="G11" s="64">
        <f t="shared" si="1"/>
        <v>116.3109218037894</v>
      </c>
      <c r="H11" s="9"/>
      <c r="I11" s="9"/>
      <c r="J11" s="15"/>
      <c r="K11" s="15"/>
      <c r="L11" s="15"/>
      <c r="M11" s="15"/>
      <c r="N11" s="15"/>
      <c r="O11" s="15"/>
    </row>
    <row r="12" spans="1:15" ht="37.5" customHeight="1" x14ac:dyDescent="0.25">
      <c r="A12" s="2" t="s">
        <v>5</v>
      </c>
      <c r="B12" s="3" t="s">
        <v>6</v>
      </c>
      <c r="C12" s="64">
        <v>9429670.8000000007</v>
      </c>
      <c r="D12" s="64">
        <v>6194380.2999999998</v>
      </c>
      <c r="E12" s="65">
        <f t="shared" si="0"/>
        <v>65.690313388246807</v>
      </c>
      <c r="F12" s="64">
        <v>5325708.2</v>
      </c>
      <c r="G12" s="64">
        <f t="shared" si="1"/>
        <v>116.3109218037894</v>
      </c>
      <c r="J12" s="21"/>
      <c r="K12" s="21"/>
      <c r="L12" s="21"/>
      <c r="M12" s="21"/>
      <c r="N12" s="21"/>
      <c r="O12" s="21"/>
    </row>
    <row r="13" spans="1:15" ht="15.75" customHeight="1" x14ac:dyDescent="0.25">
      <c r="A13" s="2"/>
      <c r="B13" s="13" t="s">
        <v>62</v>
      </c>
      <c r="C13" s="64">
        <f>675826+1358419.7</f>
        <v>2034245.7</v>
      </c>
      <c r="D13" s="65">
        <v>1353059.4</v>
      </c>
      <c r="E13" s="65">
        <f t="shared" si="0"/>
        <v>66.514059732312575</v>
      </c>
      <c r="F13" s="65">
        <f>423364.2+1078.6+884231.6</f>
        <v>1308674.3999999999</v>
      </c>
      <c r="G13" s="65">
        <f t="shared" si="1"/>
        <v>103.3915999273769</v>
      </c>
      <c r="J13" s="21"/>
      <c r="K13" s="21"/>
      <c r="L13" s="21"/>
      <c r="M13" s="21"/>
      <c r="N13" s="21"/>
      <c r="O13" s="21"/>
    </row>
    <row r="14" spans="1:15" ht="17.25" customHeight="1" x14ac:dyDescent="0.25">
      <c r="A14" s="2"/>
      <c r="B14" s="13" t="s">
        <v>63</v>
      </c>
      <c r="C14" s="64">
        <f>C12-C13</f>
        <v>7395425.1000000006</v>
      </c>
      <c r="D14" s="64">
        <f>D12-D13</f>
        <v>4841320.9000000004</v>
      </c>
      <c r="E14" s="65">
        <f t="shared" si="0"/>
        <v>65.463727027672832</v>
      </c>
      <c r="F14" s="65">
        <f>F12-F13</f>
        <v>4017033.8000000003</v>
      </c>
      <c r="G14" s="65">
        <f t="shared" si="1"/>
        <v>120.51979497907138</v>
      </c>
      <c r="J14" s="21"/>
      <c r="K14" s="21"/>
      <c r="L14" s="21"/>
      <c r="M14" s="21"/>
      <c r="N14" s="21"/>
      <c r="O14" s="21"/>
    </row>
    <row r="15" spans="1:15" ht="19.5" customHeight="1" x14ac:dyDescent="0.25">
      <c r="A15" s="2" t="s">
        <v>34</v>
      </c>
      <c r="B15" s="3" t="s">
        <v>35</v>
      </c>
      <c r="C15" s="64">
        <v>4671566.4000000004</v>
      </c>
      <c r="D15" s="64">
        <v>3226207.6</v>
      </c>
      <c r="E15" s="65">
        <f t="shared" si="0"/>
        <v>69.060510410383969</v>
      </c>
      <c r="F15" s="64">
        <v>3339901.2</v>
      </c>
      <c r="G15" s="64">
        <f t="shared" si="1"/>
        <v>96.595899303847659</v>
      </c>
      <c r="J15" s="21"/>
      <c r="K15" s="21"/>
      <c r="L15" s="21"/>
      <c r="M15" s="21"/>
      <c r="N15" s="21"/>
      <c r="O15" s="21"/>
    </row>
    <row r="16" spans="1:15" ht="33.75" customHeight="1" x14ac:dyDescent="0.25">
      <c r="A16" s="2" t="s">
        <v>7</v>
      </c>
      <c r="B16" s="3" t="s">
        <v>8</v>
      </c>
      <c r="C16" s="64">
        <v>4671566.4000000004</v>
      </c>
      <c r="D16" s="64">
        <v>3226168.7</v>
      </c>
      <c r="E16" s="65">
        <f t="shared" si="0"/>
        <v>69.059677713239822</v>
      </c>
      <c r="F16" s="64">
        <v>3339880.6</v>
      </c>
      <c r="G16" s="65">
        <f t="shared" si="1"/>
        <v>96.595330383966427</v>
      </c>
      <c r="J16" s="21"/>
      <c r="K16" s="21"/>
      <c r="L16" s="21"/>
      <c r="M16" s="21"/>
      <c r="N16" s="21"/>
      <c r="O16" s="21"/>
    </row>
    <row r="17" spans="1:15" ht="30" customHeight="1" x14ac:dyDescent="0.25">
      <c r="A17" s="2" t="s">
        <v>59</v>
      </c>
      <c r="B17" s="3" t="s">
        <v>58</v>
      </c>
      <c r="C17" s="64"/>
      <c r="D17" s="65">
        <v>-4.5999999999999996</v>
      </c>
      <c r="E17" s="65"/>
      <c r="F17" s="65">
        <v>20.6</v>
      </c>
      <c r="G17" s="65"/>
      <c r="J17" s="21"/>
      <c r="K17" s="21"/>
      <c r="L17" s="21"/>
      <c r="M17" s="21"/>
      <c r="N17" s="21"/>
      <c r="O17" s="21"/>
    </row>
    <row r="18" spans="1:15" ht="22.5" customHeight="1" x14ac:dyDescent="0.25">
      <c r="A18" s="2" t="s">
        <v>81</v>
      </c>
      <c r="B18" s="3" t="s">
        <v>82</v>
      </c>
      <c r="C18" s="64"/>
      <c r="D18" s="65">
        <v>43.5</v>
      </c>
      <c r="E18" s="65"/>
      <c r="F18" s="65"/>
      <c r="G18" s="65"/>
      <c r="J18" s="17"/>
      <c r="K18" s="17"/>
      <c r="L18" s="17"/>
      <c r="M18" s="17"/>
      <c r="N18" s="17"/>
      <c r="O18" s="17"/>
    </row>
    <row r="19" spans="1:15" ht="24" customHeight="1" x14ac:dyDescent="0.25">
      <c r="A19" s="12" t="s">
        <v>36</v>
      </c>
      <c r="B19" s="3" t="s">
        <v>37</v>
      </c>
      <c r="C19" s="64">
        <v>10497713.9</v>
      </c>
      <c r="D19" s="64">
        <v>6416428.0999999996</v>
      </c>
      <c r="E19" s="65">
        <f t="shared" si="0"/>
        <v>61.122146794265362</v>
      </c>
      <c r="F19" s="64">
        <v>7690126.5999999996</v>
      </c>
      <c r="G19" s="64">
        <f t="shared" si="1"/>
        <v>83.437223257156774</v>
      </c>
    </row>
    <row r="20" spans="1:15" ht="21" customHeight="1" x14ac:dyDescent="0.25">
      <c r="A20" s="2" t="s">
        <v>9</v>
      </c>
      <c r="B20" s="3" t="s">
        <v>10</v>
      </c>
      <c r="C20" s="64">
        <v>8055980.2000000002</v>
      </c>
      <c r="D20" s="65">
        <v>5553864.5</v>
      </c>
      <c r="E20" s="65">
        <f t="shared" si="0"/>
        <v>68.94089064419498</v>
      </c>
      <c r="F20" s="65">
        <v>6541202.2999999998</v>
      </c>
      <c r="G20" s="65">
        <f t="shared" si="1"/>
        <v>84.905866617211942</v>
      </c>
    </row>
    <row r="21" spans="1:15" ht="21.75" customHeight="1" x14ac:dyDescent="0.25">
      <c r="A21" s="2" t="s">
        <v>11</v>
      </c>
      <c r="B21" s="3" t="s">
        <v>12</v>
      </c>
      <c r="C21" s="64">
        <v>2432325.7000000002</v>
      </c>
      <c r="D21" s="65">
        <v>857418.6</v>
      </c>
      <c r="E21" s="65">
        <f t="shared" si="0"/>
        <v>35.250978107084912</v>
      </c>
      <c r="F21" s="65">
        <v>1142491.3</v>
      </c>
      <c r="G21" s="65">
        <f t="shared" si="1"/>
        <v>75.04815135134946</v>
      </c>
    </row>
    <row r="22" spans="1:15" ht="27" customHeight="1" x14ac:dyDescent="0.25">
      <c r="A22" s="2" t="s">
        <v>13</v>
      </c>
      <c r="B22" s="3" t="s">
        <v>14</v>
      </c>
      <c r="C22" s="64">
        <v>9408</v>
      </c>
      <c r="D22" s="65">
        <v>5145</v>
      </c>
      <c r="E22" s="65">
        <f t="shared" si="0"/>
        <v>54.6875</v>
      </c>
      <c r="F22" s="65">
        <v>6433</v>
      </c>
      <c r="G22" s="65">
        <f t="shared" si="1"/>
        <v>79.978237214363432</v>
      </c>
    </row>
    <row r="23" spans="1:15" ht="33" customHeight="1" x14ac:dyDescent="0.25">
      <c r="A23" s="12" t="s">
        <v>38</v>
      </c>
      <c r="B23" s="3" t="s">
        <v>39</v>
      </c>
      <c r="C23" s="64">
        <v>61928.7</v>
      </c>
      <c r="D23" s="64">
        <v>42211.7</v>
      </c>
      <c r="E23" s="65">
        <f t="shared" si="0"/>
        <v>68.161773135880452</v>
      </c>
      <c r="F23" s="64">
        <v>43553.8</v>
      </c>
      <c r="G23" s="65">
        <f t="shared" si="1"/>
        <v>96.918523756824882</v>
      </c>
    </row>
    <row r="24" spans="1:15" ht="28.5" customHeight="1" x14ac:dyDescent="0.25">
      <c r="A24" s="2" t="s">
        <v>15</v>
      </c>
      <c r="B24" s="3" t="s">
        <v>16</v>
      </c>
      <c r="C24" s="64">
        <v>60442</v>
      </c>
      <c r="D24" s="65">
        <v>40671.1</v>
      </c>
      <c r="E24" s="65">
        <f t="shared" si="0"/>
        <v>67.289467588762776</v>
      </c>
      <c r="F24" s="65">
        <v>42881.3</v>
      </c>
      <c r="G24" s="65">
        <f t="shared" si="1"/>
        <v>94.845771933220306</v>
      </c>
    </row>
    <row r="25" spans="1:15" ht="45.75" customHeight="1" x14ac:dyDescent="0.25">
      <c r="A25" s="2" t="s">
        <v>17</v>
      </c>
      <c r="B25" s="3" t="s">
        <v>18</v>
      </c>
      <c r="C25" s="64">
        <v>1486.7</v>
      </c>
      <c r="D25" s="65">
        <f>1540.7-0.1</f>
        <v>1540.6000000000001</v>
      </c>
      <c r="E25" s="65">
        <f t="shared" si="0"/>
        <v>103.6254792493442</v>
      </c>
      <c r="F25" s="65">
        <f>672.4+0.1</f>
        <v>672.5</v>
      </c>
      <c r="G25" s="65" t="s">
        <v>78</v>
      </c>
    </row>
    <row r="26" spans="1:15" ht="21.75" customHeight="1" x14ac:dyDescent="0.25">
      <c r="A26" s="2" t="s">
        <v>19</v>
      </c>
      <c r="B26" s="3" t="s">
        <v>47</v>
      </c>
      <c r="C26" s="64">
        <v>358462.3</v>
      </c>
      <c r="D26" s="65">
        <v>200415.8</v>
      </c>
      <c r="E26" s="65">
        <f t="shared" si="0"/>
        <v>55.909868345987846</v>
      </c>
      <c r="F26" s="65">
        <v>276695.59999999998</v>
      </c>
      <c r="G26" s="65">
        <f t="shared" si="1"/>
        <v>72.431870980239651</v>
      </c>
    </row>
    <row r="27" spans="1:15" ht="51.75" customHeight="1" x14ac:dyDescent="0.25">
      <c r="A27" s="2" t="s">
        <v>20</v>
      </c>
      <c r="B27" s="3" t="s">
        <v>48</v>
      </c>
      <c r="C27" s="64">
        <v>1223.5</v>
      </c>
      <c r="D27" s="65">
        <v>35</v>
      </c>
      <c r="E27" s="65">
        <f t="shared" si="0"/>
        <v>2.8606456885982836</v>
      </c>
      <c r="F27" s="65">
        <v>-4.5</v>
      </c>
      <c r="G27" s="65"/>
    </row>
    <row r="28" spans="1:15" ht="15.75" x14ac:dyDescent="0.25">
      <c r="A28" s="2"/>
      <c r="B28" s="6" t="s">
        <v>64</v>
      </c>
      <c r="C28" s="63">
        <f>SUM(C29:C35)</f>
        <v>1357605.6</v>
      </c>
      <c r="D28" s="63">
        <f>SUM(D29:D35)</f>
        <v>933303.3</v>
      </c>
      <c r="E28" s="63">
        <f t="shared" si="0"/>
        <v>68.746276532742641</v>
      </c>
      <c r="F28" s="66">
        <f>SUM(F29:F35)</f>
        <v>1014885.2000000001</v>
      </c>
      <c r="G28" s="63">
        <f t="shared" si="1"/>
        <v>91.961465198231281</v>
      </c>
    </row>
    <row r="29" spans="1:15" ht="56.25" customHeight="1" x14ac:dyDescent="0.25">
      <c r="A29" s="2" t="s">
        <v>21</v>
      </c>
      <c r="B29" s="3" t="s">
        <v>49</v>
      </c>
      <c r="C29" s="64">
        <v>98181.3</v>
      </c>
      <c r="D29" s="65">
        <v>12340.2</v>
      </c>
      <c r="E29" s="65">
        <f t="shared" si="0"/>
        <v>12.568788557495164</v>
      </c>
      <c r="F29" s="64">
        <v>28979.8</v>
      </c>
      <c r="G29" s="65">
        <f t="shared" si="1"/>
        <v>42.582074410451419</v>
      </c>
    </row>
    <row r="30" spans="1:15" ht="39" customHeight="1" x14ac:dyDescent="0.25">
      <c r="A30" s="2" t="s">
        <v>22</v>
      </c>
      <c r="B30" s="3" t="s">
        <v>50</v>
      </c>
      <c r="C30" s="64">
        <v>114194</v>
      </c>
      <c r="D30" s="65">
        <v>71476</v>
      </c>
      <c r="E30" s="65">
        <f t="shared" si="0"/>
        <v>62.591729863215228</v>
      </c>
      <c r="F30" s="64">
        <v>86602.8</v>
      </c>
      <c r="G30" s="65">
        <f t="shared" si="1"/>
        <v>82.533128259132496</v>
      </c>
    </row>
    <row r="31" spans="1:15" ht="39.75" customHeight="1" x14ac:dyDescent="0.25">
      <c r="A31" s="2" t="s">
        <v>23</v>
      </c>
      <c r="B31" s="3" t="s">
        <v>51</v>
      </c>
      <c r="C31" s="64">
        <v>247624</v>
      </c>
      <c r="D31" s="65">
        <v>176072.6</v>
      </c>
      <c r="E31" s="65">
        <f t="shared" si="0"/>
        <v>71.104820211288086</v>
      </c>
      <c r="F31" s="64">
        <v>199337.7</v>
      </c>
      <c r="G31" s="65">
        <f t="shared" si="1"/>
        <v>88.328800823928432</v>
      </c>
    </row>
    <row r="32" spans="1:15" ht="39" customHeight="1" x14ac:dyDescent="0.25">
      <c r="A32" s="2" t="s">
        <v>24</v>
      </c>
      <c r="B32" s="3" t="s">
        <v>52</v>
      </c>
      <c r="C32" s="64"/>
      <c r="D32" s="65">
        <v>1535.1</v>
      </c>
      <c r="E32" s="65"/>
      <c r="F32" s="64">
        <v>3415.4</v>
      </c>
      <c r="G32" s="65">
        <f t="shared" si="1"/>
        <v>44.946419160274047</v>
      </c>
    </row>
    <row r="33" spans="1:7" ht="27" customHeight="1" x14ac:dyDescent="0.25">
      <c r="A33" s="2" t="s">
        <v>25</v>
      </c>
      <c r="B33" s="3" t="s">
        <v>53</v>
      </c>
      <c r="C33" s="64">
        <v>14000</v>
      </c>
      <c r="D33" s="65">
        <v>16384.5</v>
      </c>
      <c r="E33" s="65">
        <f t="shared" si="0"/>
        <v>117.03214285714284</v>
      </c>
      <c r="F33" s="64">
        <v>14837.5</v>
      </c>
      <c r="G33" s="65">
        <f t="shared" si="1"/>
        <v>110.42628475147431</v>
      </c>
    </row>
    <row r="34" spans="1:7" ht="27.75" customHeight="1" x14ac:dyDescent="0.25">
      <c r="A34" s="2" t="s">
        <v>26</v>
      </c>
      <c r="B34" s="3" t="s">
        <v>54</v>
      </c>
      <c r="C34" s="64">
        <v>877566.3</v>
      </c>
      <c r="D34" s="65">
        <v>650400.4</v>
      </c>
      <c r="E34" s="65">
        <f t="shared" si="0"/>
        <v>74.114103971403651</v>
      </c>
      <c r="F34" s="64">
        <v>679360.2</v>
      </c>
      <c r="G34" s="65">
        <f t="shared" si="1"/>
        <v>95.737195084433864</v>
      </c>
    </row>
    <row r="35" spans="1:7" ht="25.5" customHeight="1" x14ac:dyDescent="0.25">
      <c r="A35" s="2" t="s">
        <v>27</v>
      </c>
      <c r="B35" s="3" t="s">
        <v>55</v>
      </c>
      <c r="C35" s="64">
        <v>6040</v>
      </c>
      <c r="D35" s="65">
        <v>5094.5</v>
      </c>
      <c r="E35" s="65">
        <f t="shared" si="0"/>
        <v>84.346026490066222</v>
      </c>
      <c r="F35" s="64">
        <v>2351.8000000000002</v>
      </c>
      <c r="G35" s="65" t="s">
        <v>83</v>
      </c>
    </row>
    <row r="36" spans="1:7" ht="24" customHeight="1" x14ac:dyDescent="0.25">
      <c r="A36" s="5" t="s">
        <v>30</v>
      </c>
      <c r="B36" s="6" t="s">
        <v>56</v>
      </c>
      <c r="C36" s="63">
        <v>57795636.600000001</v>
      </c>
      <c r="D36" s="63">
        <v>40655800.200000003</v>
      </c>
      <c r="E36" s="63">
        <f t="shared" si="0"/>
        <v>70.3440650396781</v>
      </c>
      <c r="F36" s="63">
        <v>19618909.199999999</v>
      </c>
      <c r="G36" s="63" t="s">
        <v>77</v>
      </c>
    </row>
    <row r="37" spans="1:7" ht="51.75" customHeight="1" x14ac:dyDescent="0.25">
      <c r="A37" s="2" t="s">
        <v>44</v>
      </c>
      <c r="B37" s="3" t="s">
        <v>57</v>
      </c>
      <c r="C37" s="65">
        <v>57196864.100000001</v>
      </c>
      <c r="D37" s="65">
        <v>40116018.600000001</v>
      </c>
      <c r="E37" s="65">
        <f t="shared" si="0"/>
        <v>70.136744787027581</v>
      </c>
      <c r="F37" s="65">
        <v>19456517.600000001</v>
      </c>
      <c r="G37" s="65" t="s">
        <v>77</v>
      </c>
    </row>
    <row r="38" spans="1:7" ht="36.75" customHeight="1" x14ac:dyDescent="0.25">
      <c r="A38" s="2" t="s">
        <v>73</v>
      </c>
      <c r="B38" s="3" t="s">
        <v>40</v>
      </c>
      <c r="C38" s="65">
        <v>21529256.100000001</v>
      </c>
      <c r="D38" s="65">
        <v>18009791.300000001</v>
      </c>
      <c r="E38" s="65">
        <f t="shared" si="0"/>
        <v>83.652640928917194</v>
      </c>
      <c r="F38" s="65">
        <v>7968513.9000000004</v>
      </c>
      <c r="G38" s="65" t="s">
        <v>78</v>
      </c>
    </row>
    <row r="39" spans="1:7" ht="39.75" customHeight="1" x14ac:dyDescent="0.25">
      <c r="A39" s="2" t="s">
        <v>74</v>
      </c>
      <c r="B39" s="3" t="s">
        <v>41</v>
      </c>
      <c r="C39" s="65">
        <v>19431880.100000001</v>
      </c>
      <c r="D39" s="65">
        <v>11300030.199999999</v>
      </c>
      <c r="E39" s="65">
        <f t="shared" si="0"/>
        <v>58.152016901339351</v>
      </c>
      <c r="F39" s="65">
        <v>4445311.9000000004</v>
      </c>
      <c r="G39" s="65" t="s">
        <v>79</v>
      </c>
    </row>
    <row r="40" spans="1:7" ht="34.5" customHeight="1" x14ac:dyDescent="0.25">
      <c r="A40" s="2" t="s">
        <v>75</v>
      </c>
      <c r="B40" s="3" t="s">
        <v>42</v>
      </c>
      <c r="C40" s="65">
        <v>7549530.2000000002</v>
      </c>
      <c r="D40" s="65">
        <v>5519814.2999999998</v>
      </c>
      <c r="E40" s="65">
        <f t="shared" si="0"/>
        <v>73.114672751424976</v>
      </c>
      <c r="F40" s="65">
        <v>3213740</v>
      </c>
      <c r="G40" s="65">
        <f t="shared" si="1"/>
        <v>171.75671647364129</v>
      </c>
    </row>
    <row r="41" spans="1:7" ht="23.25" customHeight="1" x14ac:dyDescent="0.25">
      <c r="A41" s="2" t="s">
        <v>76</v>
      </c>
      <c r="B41" s="3" t="s">
        <v>29</v>
      </c>
      <c r="C41" s="65">
        <v>8686197.6999999993</v>
      </c>
      <c r="D41" s="65">
        <v>5286382.8</v>
      </c>
      <c r="E41" s="65">
        <f t="shared" si="0"/>
        <v>60.859572652830593</v>
      </c>
      <c r="F41" s="65">
        <v>3828951.8</v>
      </c>
      <c r="G41" s="65">
        <f t="shared" si="1"/>
        <v>138.06344598017662</v>
      </c>
    </row>
    <row r="42" spans="1:7" ht="35.25" hidden="1" customHeight="1" x14ac:dyDescent="0.25">
      <c r="A42" s="2" t="s">
        <v>72</v>
      </c>
      <c r="B42" s="3" t="s">
        <v>43</v>
      </c>
      <c r="C42" s="67"/>
      <c r="D42" s="67"/>
      <c r="E42" s="65" t="e">
        <f t="shared" si="0"/>
        <v>#DIV/0!</v>
      </c>
      <c r="F42" s="68"/>
      <c r="G42" s="68" t="e">
        <f t="shared" si="1"/>
        <v>#DIV/0!</v>
      </c>
    </row>
    <row r="43" spans="1:7" ht="22.5" customHeight="1" x14ac:dyDescent="0.25">
      <c r="A43" s="20" t="s">
        <v>69</v>
      </c>
      <c r="B43" s="20"/>
      <c r="C43" s="63">
        <f>C6+C36</f>
        <v>128806688.40000001</v>
      </c>
      <c r="D43" s="63">
        <f>D6+D36</f>
        <v>86607188</v>
      </c>
      <c r="E43" s="63">
        <f t="shared" si="0"/>
        <v>67.23811401085598</v>
      </c>
      <c r="F43" s="63">
        <f>F6+F36</f>
        <v>69705638.700000003</v>
      </c>
      <c r="G43" s="63">
        <f t="shared" si="1"/>
        <v>124.2470331169923</v>
      </c>
    </row>
    <row r="45" spans="1:7" ht="30.75" customHeight="1" x14ac:dyDescent="0.25">
      <c r="A45" s="25"/>
      <c r="B45" s="25"/>
      <c r="C45" s="25"/>
      <c r="D45" s="25"/>
      <c r="E45" s="25"/>
      <c r="F45" s="25"/>
      <c r="G45" s="25"/>
    </row>
    <row r="46" spans="1:7" ht="22.5" customHeight="1" x14ac:dyDescent="0.25">
      <c r="A46" s="18"/>
      <c r="B46" s="18"/>
      <c r="C46" s="18"/>
      <c r="D46" s="18"/>
      <c r="E46" s="18"/>
      <c r="F46" s="18"/>
      <c r="G46" s="18"/>
    </row>
    <row r="48" spans="1:7" x14ac:dyDescent="0.25">
      <c r="B48" s="7"/>
    </row>
  </sheetData>
  <mergeCells count="11">
    <mergeCell ref="A46:G46"/>
    <mergeCell ref="A1:G1"/>
    <mergeCell ref="A43:B43"/>
    <mergeCell ref="J12:O17"/>
    <mergeCell ref="B3:B4"/>
    <mergeCell ref="A3:A4"/>
    <mergeCell ref="C3:E3"/>
    <mergeCell ref="G3:G4"/>
    <mergeCell ref="J3:O4"/>
    <mergeCell ref="J6:O10"/>
    <mergeCell ref="A45:G45"/>
  </mergeCells>
  <printOptions horizontalCentered="1"/>
  <pageMargins left="0.19685039370078741" right="0.19685039370078741" top="0.55118110236220474" bottom="0.55118110236220474" header="0" footer="0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1"/>
  <sheetViews>
    <sheetView view="pageBreakPreview" zoomScale="80" zoomScaleNormal="44" zoomScaleSheetLayoutView="8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G85" sqref="G85"/>
    </sheetView>
  </sheetViews>
  <sheetFormatPr defaultRowHeight="11.25" x14ac:dyDescent="0.2"/>
  <cols>
    <col min="1" max="1" width="22" style="27" customWidth="1"/>
    <col min="2" max="2" width="62.6640625" style="60" customWidth="1"/>
    <col min="3" max="3" width="23.6640625" style="60" customWidth="1"/>
    <col min="4" max="4" width="18.6640625" style="60" customWidth="1"/>
    <col min="5" max="5" width="16.83203125" style="61" customWidth="1"/>
    <col min="6" max="6" width="19.6640625" style="27" customWidth="1"/>
    <col min="7" max="7" width="25" style="27" customWidth="1"/>
    <col min="8" max="8" width="17.1640625" style="27" customWidth="1"/>
    <col min="9" max="9" width="20" style="27" customWidth="1"/>
    <col min="10" max="10" width="14.33203125" style="27" customWidth="1"/>
    <col min="11" max="11" width="12.5" style="27" customWidth="1"/>
    <col min="12" max="14" width="9.33203125" style="27"/>
    <col min="15" max="15" width="16.33203125" style="27" customWidth="1"/>
    <col min="16" max="16384" width="9.33203125" style="27"/>
  </cols>
  <sheetData>
    <row r="1" spans="1:15" ht="20.25" x14ac:dyDescent="0.2">
      <c r="A1" s="26" t="s">
        <v>84</v>
      </c>
      <c r="B1" s="26"/>
      <c r="C1" s="26"/>
      <c r="D1" s="26"/>
      <c r="E1" s="26"/>
      <c r="F1" s="26"/>
      <c r="G1" s="26"/>
      <c r="K1" s="28"/>
    </row>
    <row r="2" spans="1:15" ht="20.25" x14ac:dyDescent="0.2">
      <c r="A2" s="26" t="s">
        <v>85</v>
      </c>
      <c r="B2" s="26"/>
      <c r="C2" s="26"/>
      <c r="D2" s="26"/>
      <c r="E2" s="26"/>
      <c r="F2" s="26"/>
      <c r="G2" s="26"/>
      <c r="K2" s="28"/>
    </row>
    <row r="3" spans="1:15" ht="21" customHeight="1" x14ac:dyDescent="0.2">
      <c r="B3" s="29"/>
      <c r="C3" s="29"/>
      <c r="D3" s="29"/>
      <c r="E3" s="29"/>
      <c r="F3" s="29"/>
      <c r="G3" s="30" t="s">
        <v>66</v>
      </c>
      <c r="K3" s="28"/>
    </row>
    <row r="4" spans="1:15" ht="31.5" customHeight="1" x14ac:dyDescent="0.2">
      <c r="A4" s="31" t="s">
        <v>60</v>
      </c>
      <c r="B4" s="32" t="s">
        <v>86</v>
      </c>
      <c r="C4" s="33" t="s">
        <v>70</v>
      </c>
      <c r="D4" s="33"/>
      <c r="E4" s="33"/>
      <c r="F4" s="34" t="s">
        <v>71</v>
      </c>
      <c r="G4" s="33" t="s">
        <v>68</v>
      </c>
      <c r="I4" s="35"/>
      <c r="J4" s="35"/>
      <c r="K4" s="35"/>
      <c r="L4" s="35"/>
      <c r="M4" s="35"/>
      <c r="N4" s="35"/>
      <c r="O4" s="35"/>
    </row>
    <row r="5" spans="1:15" ht="66.75" customHeight="1" x14ac:dyDescent="0.2">
      <c r="A5" s="36"/>
      <c r="B5" s="36"/>
      <c r="C5" s="34" t="s">
        <v>258</v>
      </c>
      <c r="D5" s="34" t="s">
        <v>65</v>
      </c>
      <c r="E5" s="34" t="s">
        <v>67</v>
      </c>
      <c r="F5" s="34" t="s">
        <v>65</v>
      </c>
      <c r="G5" s="33"/>
      <c r="H5" s="37"/>
      <c r="I5" s="35"/>
      <c r="J5" s="35"/>
      <c r="K5" s="35"/>
      <c r="L5" s="35"/>
      <c r="M5" s="35"/>
      <c r="N5" s="35"/>
      <c r="O5" s="35"/>
    </row>
    <row r="6" spans="1:15" ht="11.25" customHeight="1" x14ac:dyDescent="0.2">
      <c r="A6" s="38">
        <v>1</v>
      </c>
      <c r="B6" s="39">
        <v>2</v>
      </c>
      <c r="C6" s="38">
        <v>3</v>
      </c>
      <c r="D6" s="38">
        <v>4</v>
      </c>
      <c r="E6" s="39">
        <v>5</v>
      </c>
      <c r="F6" s="39">
        <v>6</v>
      </c>
      <c r="G6" s="39">
        <v>7</v>
      </c>
      <c r="H6" s="37"/>
      <c r="I6" s="35"/>
      <c r="J6" s="35"/>
      <c r="K6" s="35"/>
      <c r="L6" s="35"/>
      <c r="M6" s="35"/>
      <c r="N6" s="35"/>
      <c r="O6" s="35"/>
    </row>
    <row r="7" spans="1:15" ht="18.75" x14ac:dyDescent="0.2">
      <c r="A7" s="40" t="s">
        <v>87</v>
      </c>
      <c r="B7" s="41" t="s">
        <v>88</v>
      </c>
      <c r="C7" s="69">
        <f>SUM(C8:C16)</f>
        <v>3951296</v>
      </c>
      <c r="D7" s="69">
        <f>SUM(D8:D16)</f>
        <v>2184317.2999999998</v>
      </c>
      <c r="E7" s="69">
        <f>D7/C7*100</f>
        <v>55.281034374544447</v>
      </c>
      <c r="F7" s="69">
        <f>SUM(F8:F16)</f>
        <v>1787014.1</v>
      </c>
      <c r="G7" s="69">
        <f>D7/F7*100</f>
        <v>122.23279603669606</v>
      </c>
      <c r="H7" s="37"/>
      <c r="I7" s="42"/>
      <c r="J7" s="42"/>
      <c r="K7" s="42"/>
      <c r="L7" s="42"/>
      <c r="M7" s="42"/>
      <c r="N7" s="42"/>
      <c r="O7" s="42"/>
    </row>
    <row r="8" spans="1:15" ht="51" customHeight="1" x14ac:dyDescent="0.2">
      <c r="A8" s="43" t="s">
        <v>89</v>
      </c>
      <c r="B8" s="44" t="s">
        <v>90</v>
      </c>
      <c r="C8" s="70">
        <v>4920.6000000000004</v>
      </c>
      <c r="D8" s="70">
        <v>2911.9</v>
      </c>
      <c r="E8" s="70">
        <f t="shared" ref="E8:E71" si="0">D8/C8*100</f>
        <v>59.177742551721337</v>
      </c>
      <c r="F8" s="70">
        <v>2675</v>
      </c>
      <c r="G8" s="70">
        <f t="shared" ref="G8:G71" si="1">D8/F8*100</f>
        <v>108.85607476635515</v>
      </c>
      <c r="H8" s="37"/>
      <c r="I8" s="42"/>
      <c r="J8" s="42"/>
      <c r="K8" s="42"/>
      <c r="L8" s="42"/>
      <c r="M8" s="42"/>
      <c r="N8" s="42"/>
      <c r="O8" s="42"/>
    </row>
    <row r="9" spans="1:15" ht="66.75" customHeight="1" x14ac:dyDescent="0.2">
      <c r="A9" s="43" t="s">
        <v>91</v>
      </c>
      <c r="B9" s="44" t="s">
        <v>92</v>
      </c>
      <c r="C9" s="70">
        <v>212602.4</v>
      </c>
      <c r="D9" s="70">
        <v>139328.9</v>
      </c>
      <c r="E9" s="70">
        <f t="shared" si="0"/>
        <v>65.534961035247022</v>
      </c>
      <c r="F9" s="70">
        <v>130312.1</v>
      </c>
      <c r="G9" s="70">
        <f t="shared" si="1"/>
        <v>106.9193881458437</v>
      </c>
      <c r="H9" s="37"/>
      <c r="I9" s="42"/>
      <c r="J9" s="42"/>
      <c r="K9" s="42"/>
      <c r="L9" s="42"/>
      <c r="M9" s="42"/>
      <c r="N9" s="42"/>
      <c r="O9" s="42"/>
    </row>
    <row r="10" spans="1:15" ht="68.25" customHeight="1" x14ac:dyDescent="0.2">
      <c r="A10" s="43" t="s">
        <v>93</v>
      </c>
      <c r="B10" s="44" t="s">
        <v>94</v>
      </c>
      <c r="C10" s="70">
        <v>256830.3</v>
      </c>
      <c r="D10" s="70">
        <v>187051.3</v>
      </c>
      <c r="E10" s="70">
        <f t="shared" si="0"/>
        <v>72.830697935562895</v>
      </c>
      <c r="F10" s="70">
        <v>162503.4</v>
      </c>
      <c r="G10" s="70">
        <f t="shared" si="1"/>
        <v>115.10608393424384</v>
      </c>
      <c r="H10" s="37"/>
      <c r="I10" s="45"/>
      <c r="K10" s="28"/>
    </row>
    <row r="11" spans="1:15" ht="21" customHeight="1" x14ac:dyDescent="0.2">
      <c r="A11" s="43" t="s">
        <v>95</v>
      </c>
      <c r="B11" s="44" t="s">
        <v>96</v>
      </c>
      <c r="C11" s="70">
        <v>375660.3</v>
      </c>
      <c r="D11" s="70">
        <v>248173.4</v>
      </c>
      <c r="E11" s="70">
        <f t="shared" si="0"/>
        <v>66.063249164205004</v>
      </c>
      <c r="F11" s="70">
        <v>228712.9</v>
      </c>
      <c r="G11" s="70">
        <f t="shared" si="1"/>
        <v>108.50870239501138</v>
      </c>
      <c r="I11" s="45"/>
      <c r="K11" s="28"/>
    </row>
    <row r="12" spans="1:15" ht="47.25" x14ac:dyDescent="0.2">
      <c r="A12" s="43" t="s">
        <v>97</v>
      </c>
      <c r="B12" s="44" t="s">
        <v>98</v>
      </c>
      <c r="C12" s="71">
        <f>206957.9+0.1</f>
        <v>206958</v>
      </c>
      <c r="D12" s="70">
        <v>133807.5</v>
      </c>
      <c r="E12" s="70">
        <f t="shared" si="0"/>
        <v>64.654422636476966</v>
      </c>
      <c r="F12" s="70">
        <v>122199.5</v>
      </c>
      <c r="G12" s="70">
        <f t="shared" si="1"/>
        <v>109.49922053690891</v>
      </c>
      <c r="I12" s="45"/>
      <c r="K12" s="28"/>
    </row>
    <row r="13" spans="1:15" ht="15.75" x14ac:dyDescent="0.2">
      <c r="A13" s="43" t="s">
        <v>99</v>
      </c>
      <c r="B13" s="44" t="s">
        <v>100</v>
      </c>
      <c r="C13" s="70">
        <v>323605.8</v>
      </c>
      <c r="D13" s="70">
        <v>252034.7</v>
      </c>
      <c r="E13" s="70">
        <f t="shared" si="0"/>
        <v>77.883245603138135</v>
      </c>
      <c r="F13" s="70">
        <v>62656.7</v>
      </c>
      <c r="G13" s="70" t="s">
        <v>101</v>
      </c>
      <c r="I13" s="45"/>
      <c r="K13" s="28"/>
    </row>
    <row r="14" spans="1:15" ht="15.75" x14ac:dyDescent="0.2">
      <c r="A14" s="43" t="s">
        <v>102</v>
      </c>
      <c r="B14" s="44" t="s">
        <v>103</v>
      </c>
      <c r="C14" s="70">
        <v>266498.40000000002</v>
      </c>
      <c r="D14" s="70"/>
      <c r="E14" s="70"/>
      <c r="F14" s="70"/>
      <c r="G14" s="70"/>
      <c r="I14" s="45"/>
      <c r="K14" s="28"/>
    </row>
    <row r="15" spans="1:15" ht="31.5" x14ac:dyDescent="0.2">
      <c r="A15" s="43" t="s">
        <v>104</v>
      </c>
      <c r="B15" s="46" t="s">
        <v>105</v>
      </c>
      <c r="C15" s="70">
        <v>197.3</v>
      </c>
      <c r="D15" s="70">
        <v>157.80000000000001</v>
      </c>
      <c r="E15" s="70">
        <f t="shared" si="0"/>
        <v>79.979726305119115</v>
      </c>
      <c r="F15" s="70">
        <v>88.5</v>
      </c>
      <c r="G15" s="70">
        <f t="shared" si="1"/>
        <v>178.30508474576271</v>
      </c>
      <c r="I15" s="45"/>
      <c r="K15" s="28"/>
    </row>
    <row r="16" spans="1:15" ht="15.75" x14ac:dyDescent="0.2">
      <c r="A16" s="43" t="s">
        <v>106</v>
      </c>
      <c r="B16" s="44" t="s">
        <v>107</v>
      </c>
      <c r="C16" s="70">
        <v>2304022.9</v>
      </c>
      <c r="D16" s="70">
        <v>1220851.8</v>
      </c>
      <c r="E16" s="70">
        <f t="shared" si="0"/>
        <v>52.987832716419625</v>
      </c>
      <c r="F16" s="70">
        <v>1077866</v>
      </c>
      <c r="G16" s="70">
        <f t="shared" si="1"/>
        <v>113.26563784366516</v>
      </c>
      <c r="I16" s="45"/>
      <c r="K16" s="28"/>
    </row>
    <row r="17" spans="1:11" ht="15.75" x14ac:dyDescent="0.2">
      <c r="A17" s="47" t="s">
        <v>108</v>
      </c>
      <c r="B17" s="41" t="s">
        <v>109</v>
      </c>
      <c r="C17" s="69">
        <f>C18+C19</f>
        <v>47529.799999999996</v>
      </c>
      <c r="D17" s="69">
        <f>D18+D19</f>
        <v>30129.8</v>
      </c>
      <c r="E17" s="69">
        <f t="shared" si="0"/>
        <v>63.39138813965134</v>
      </c>
      <c r="F17" s="69">
        <f>F18+F19</f>
        <v>29970.9</v>
      </c>
      <c r="G17" s="69">
        <f t="shared" si="1"/>
        <v>100.53018094218058</v>
      </c>
      <c r="I17" s="45"/>
      <c r="K17" s="28"/>
    </row>
    <row r="18" spans="1:11" ht="21" customHeight="1" x14ac:dyDescent="0.2">
      <c r="A18" s="43" t="s">
        <v>110</v>
      </c>
      <c r="B18" s="48" t="s">
        <v>111</v>
      </c>
      <c r="C18" s="70">
        <v>45093.1</v>
      </c>
      <c r="D18" s="72">
        <v>30027.200000000001</v>
      </c>
      <c r="E18" s="70">
        <f t="shared" si="0"/>
        <v>66.589345154801961</v>
      </c>
      <c r="F18" s="70">
        <v>28455</v>
      </c>
      <c r="G18" s="70">
        <f t="shared" si="1"/>
        <v>105.52521525215252</v>
      </c>
      <c r="I18" s="45"/>
      <c r="K18" s="28"/>
    </row>
    <row r="19" spans="1:11" ht="15.75" x14ac:dyDescent="0.2">
      <c r="A19" s="43" t="s">
        <v>112</v>
      </c>
      <c r="B19" s="48" t="s">
        <v>113</v>
      </c>
      <c r="C19" s="70">
        <v>2436.6999999999998</v>
      </c>
      <c r="D19" s="72">
        <v>102.6</v>
      </c>
      <c r="E19" s="70">
        <f t="shared" si="0"/>
        <v>4.2106127139163627</v>
      </c>
      <c r="F19" s="70">
        <v>1515.9</v>
      </c>
      <c r="G19" s="70">
        <f t="shared" si="1"/>
        <v>6.7682564812982378</v>
      </c>
      <c r="I19" s="45"/>
      <c r="K19" s="28"/>
    </row>
    <row r="20" spans="1:11" ht="31.5" x14ac:dyDescent="0.2">
      <c r="A20" s="47" t="s">
        <v>114</v>
      </c>
      <c r="B20" s="41" t="s">
        <v>115</v>
      </c>
      <c r="C20" s="69">
        <f>SUM(C21:C24)</f>
        <v>574043.10000000009</v>
      </c>
      <c r="D20" s="69">
        <f>SUM(D21:D24)</f>
        <v>330128.3</v>
      </c>
      <c r="E20" s="69">
        <f t="shared" si="0"/>
        <v>57.5093229062417</v>
      </c>
      <c r="F20" s="69">
        <f>SUM(F21:F24)</f>
        <v>303307.7</v>
      </c>
      <c r="G20" s="69">
        <f t="shared" si="1"/>
        <v>108.84270330097125</v>
      </c>
      <c r="I20" s="45"/>
      <c r="K20" s="28"/>
    </row>
    <row r="21" spans="1:11" ht="15.75" x14ac:dyDescent="0.2">
      <c r="A21" s="43" t="s">
        <v>116</v>
      </c>
      <c r="B21" s="44" t="s">
        <v>117</v>
      </c>
      <c r="C21" s="70">
        <v>219605.7</v>
      </c>
      <c r="D21" s="72">
        <v>105716.3</v>
      </c>
      <c r="E21" s="70">
        <f t="shared" si="0"/>
        <v>48.139142107877895</v>
      </c>
      <c r="F21" s="70">
        <v>102029.3</v>
      </c>
      <c r="G21" s="70">
        <f t="shared" si="1"/>
        <v>103.61366783855226</v>
      </c>
      <c r="I21" s="45"/>
      <c r="K21" s="28"/>
    </row>
    <row r="22" spans="1:11" ht="47.25" x14ac:dyDescent="0.2">
      <c r="A22" s="43" t="s">
        <v>118</v>
      </c>
      <c r="B22" s="44" t="s">
        <v>119</v>
      </c>
      <c r="C22" s="70">
        <v>225065.60000000001</v>
      </c>
      <c r="D22" s="72">
        <v>132420.29999999999</v>
      </c>
      <c r="E22" s="70">
        <f t="shared" si="0"/>
        <v>58.836312612855977</v>
      </c>
      <c r="F22" s="70">
        <v>121811.9</v>
      </c>
      <c r="G22" s="70">
        <f t="shared" si="1"/>
        <v>108.70883714973661</v>
      </c>
      <c r="I22" s="45"/>
      <c r="K22" s="28"/>
    </row>
    <row r="23" spans="1:11" ht="15.75" x14ac:dyDescent="0.2">
      <c r="A23" s="43" t="s">
        <v>120</v>
      </c>
      <c r="B23" s="44" t="s">
        <v>121</v>
      </c>
      <c r="C23" s="70">
        <v>115871.8</v>
      </c>
      <c r="D23" s="72">
        <f>85125.1+0.1</f>
        <v>85125.200000000012</v>
      </c>
      <c r="E23" s="70">
        <f t="shared" si="0"/>
        <v>73.464984577783383</v>
      </c>
      <c r="F23" s="70">
        <v>71633.7</v>
      </c>
      <c r="G23" s="70">
        <f t="shared" si="1"/>
        <v>118.83401248295149</v>
      </c>
      <c r="I23" s="45"/>
      <c r="K23" s="28"/>
    </row>
    <row r="24" spans="1:11" ht="15.75" x14ac:dyDescent="0.2">
      <c r="A24" s="43" t="s">
        <v>122</v>
      </c>
      <c r="B24" s="44" t="s">
        <v>123</v>
      </c>
      <c r="C24" s="70">
        <v>13500</v>
      </c>
      <c r="D24" s="72">
        <v>6866.5</v>
      </c>
      <c r="E24" s="70">
        <f t="shared" si="0"/>
        <v>50.862962962962968</v>
      </c>
      <c r="F24" s="70">
        <v>7832.8</v>
      </c>
      <c r="G24" s="70">
        <f t="shared" si="1"/>
        <v>87.663415381472774</v>
      </c>
      <c r="K24" s="28"/>
    </row>
    <row r="25" spans="1:11" ht="15.75" x14ac:dyDescent="0.2">
      <c r="A25" s="47" t="s">
        <v>124</v>
      </c>
      <c r="B25" s="41" t="s">
        <v>125</v>
      </c>
      <c r="C25" s="69">
        <f>SUM(C26:C35)</f>
        <v>19010909.099999998</v>
      </c>
      <c r="D25" s="69">
        <f>SUM(D26:D35)</f>
        <v>12338811.600000001</v>
      </c>
      <c r="E25" s="69">
        <f t="shared" si="0"/>
        <v>64.903848285719292</v>
      </c>
      <c r="F25" s="69">
        <f>SUM(F26:F35)</f>
        <v>11465539.299999999</v>
      </c>
      <c r="G25" s="69">
        <f t="shared" si="1"/>
        <v>107.61649563226392</v>
      </c>
      <c r="K25" s="28"/>
    </row>
    <row r="26" spans="1:11" ht="15.75" x14ac:dyDescent="0.2">
      <c r="A26" s="43" t="s">
        <v>126</v>
      </c>
      <c r="B26" s="44" t="s">
        <v>127</v>
      </c>
      <c r="C26" s="70">
        <v>411612.1</v>
      </c>
      <c r="D26" s="70">
        <v>207060.6</v>
      </c>
      <c r="E26" s="70">
        <f t="shared" si="0"/>
        <v>50.304789387872717</v>
      </c>
      <c r="F26" s="70">
        <v>304101.2</v>
      </c>
      <c r="G26" s="70">
        <f t="shared" si="1"/>
        <v>68.089372879817631</v>
      </c>
      <c r="K26" s="28"/>
    </row>
    <row r="27" spans="1:11" ht="15.75" x14ac:dyDescent="0.2">
      <c r="A27" s="43" t="s">
        <v>128</v>
      </c>
      <c r="B27" s="44" t="s">
        <v>129</v>
      </c>
      <c r="C27" s="70">
        <v>81500</v>
      </c>
      <c r="D27" s="70">
        <v>40000</v>
      </c>
      <c r="E27" s="70">
        <f t="shared" si="0"/>
        <v>49.079754601226995</v>
      </c>
      <c r="F27" s="70"/>
      <c r="G27" s="70"/>
      <c r="H27" s="49"/>
      <c r="K27" s="28"/>
    </row>
    <row r="28" spans="1:11" ht="15.75" x14ac:dyDescent="0.2">
      <c r="A28" s="43" t="s">
        <v>130</v>
      </c>
      <c r="B28" s="44" t="s">
        <v>131</v>
      </c>
      <c r="C28" s="70">
        <v>2449082.7000000002</v>
      </c>
      <c r="D28" s="70">
        <v>1936133</v>
      </c>
      <c r="E28" s="70">
        <f t="shared" si="0"/>
        <v>79.055435735183622</v>
      </c>
      <c r="F28" s="70">
        <v>1712878.7</v>
      </c>
      <c r="G28" s="70">
        <f t="shared" si="1"/>
        <v>113.03386515344023</v>
      </c>
      <c r="K28" s="28"/>
    </row>
    <row r="29" spans="1:11" ht="15.75" x14ac:dyDescent="0.2">
      <c r="A29" s="43" t="s">
        <v>132</v>
      </c>
      <c r="B29" s="44" t="s">
        <v>133</v>
      </c>
      <c r="C29" s="70">
        <v>654595.30000000005</v>
      </c>
      <c r="D29" s="70">
        <v>395154.8</v>
      </c>
      <c r="E29" s="70">
        <f t="shared" si="0"/>
        <v>60.366275162684481</v>
      </c>
      <c r="F29" s="70">
        <f>76914.4+0.1</f>
        <v>76914.5</v>
      </c>
      <c r="G29" s="70" t="s">
        <v>134</v>
      </c>
      <c r="K29" s="28"/>
    </row>
    <row r="30" spans="1:11" ht="15.75" x14ac:dyDescent="0.2">
      <c r="A30" s="43" t="s">
        <v>135</v>
      </c>
      <c r="B30" s="44" t="s">
        <v>136</v>
      </c>
      <c r="C30" s="70">
        <v>317827.7</v>
      </c>
      <c r="D30" s="70">
        <v>259341.3</v>
      </c>
      <c r="E30" s="70">
        <f t="shared" si="0"/>
        <v>81.598079714260265</v>
      </c>
      <c r="F30" s="70">
        <v>262155.09999999998</v>
      </c>
      <c r="G30" s="70">
        <f t="shared" si="1"/>
        <v>98.926665931732785</v>
      </c>
      <c r="K30" s="28"/>
    </row>
    <row r="31" spans="1:11" ht="15.75" x14ac:dyDescent="0.2">
      <c r="A31" s="43" t="s">
        <v>137</v>
      </c>
      <c r="B31" s="44" t="s">
        <v>138</v>
      </c>
      <c r="C31" s="70">
        <v>576448.30000000005</v>
      </c>
      <c r="D31" s="70">
        <v>511115.1</v>
      </c>
      <c r="E31" s="70">
        <f t="shared" si="0"/>
        <v>88.666251596196915</v>
      </c>
      <c r="F31" s="70">
        <v>270375</v>
      </c>
      <c r="G31" s="70">
        <f t="shared" si="1"/>
        <v>189.03933425797504</v>
      </c>
      <c r="K31" s="28"/>
    </row>
    <row r="32" spans="1:11" ht="15.75" x14ac:dyDescent="0.2">
      <c r="A32" s="43" t="s">
        <v>139</v>
      </c>
      <c r="B32" s="44" t="s">
        <v>140</v>
      </c>
      <c r="C32" s="70">
        <v>13784100.699999999</v>
      </c>
      <c r="D32" s="70">
        <v>8520907.8000000007</v>
      </c>
      <c r="E32" s="70">
        <f t="shared" si="0"/>
        <v>61.816929413465481</v>
      </c>
      <c r="F32" s="70">
        <v>8492737.0999999996</v>
      </c>
      <c r="G32" s="70">
        <f t="shared" si="1"/>
        <v>100.33170342691994</v>
      </c>
      <c r="H32" s="50"/>
      <c r="I32" s="50"/>
      <c r="J32" s="50"/>
      <c r="K32" s="51"/>
    </row>
    <row r="33" spans="1:11" ht="15.75" x14ac:dyDescent="0.2">
      <c r="A33" s="43" t="s">
        <v>141</v>
      </c>
      <c r="B33" s="44" t="s">
        <v>142</v>
      </c>
      <c r="C33" s="70">
        <v>54880.9</v>
      </c>
      <c r="D33" s="70">
        <v>974.3</v>
      </c>
      <c r="E33" s="70">
        <f t="shared" si="0"/>
        <v>1.7752988744718108</v>
      </c>
      <c r="F33" s="70">
        <v>7668.5</v>
      </c>
      <c r="G33" s="70">
        <f t="shared" si="1"/>
        <v>12.705222664145529</v>
      </c>
      <c r="H33" s="50"/>
      <c r="I33" s="50"/>
      <c r="J33" s="50"/>
      <c r="K33" s="51"/>
    </row>
    <row r="34" spans="1:11" ht="31.5" x14ac:dyDescent="0.2">
      <c r="A34" s="43" t="s">
        <v>143</v>
      </c>
      <c r="B34" s="44" t="s">
        <v>144</v>
      </c>
      <c r="C34" s="70">
        <v>5025</v>
      </c>
      <c r="D34" s="70"/>
      <c r="E34" s="70"/>
      <c r="F34" s="70">
        <v>563</v>
      </c>
      <c r="G34" s="70">
        <f t="shared" si="1"/>
        <v>0</v>
      </c>
      <c r="H34" s="50"/>
      <c r="I34" s="50"/>
      <c r="J34" s="50"/>
      <c r="K34" s="51"/>
    </row>
    <row r="35" spans="1:11" ht="26.25" customHeight="1" x14ac:dyDescent="0.2">
      <c r="A35" s="43" t="s">
        <v>145</v>
      </c>
      <c r="B35" s="44" t="s">
        <v>146</v>
      </c>
      <c r="C35" s="70">
        <v>675836.4</v>
      </c>
      <c r="D35" s="70">
        <v>468124.7</v>
      </c>
      <c r="E35" s="70">
        <f t="shared" si="0"/>
        <v>69.265979163004531</v>
      </c>
      <c r="F35" s="70">
        <v>338146.2</v>
      </c>
      <c r="G35" s="70">
        <f t="shared" si="1"/>
        <v>138.4385511355739</v>
      </c>
      <c r="H35" s="49"/>
      <c r="I35" s="50"/>
      <c r="J35" s="50"/>
      <c r="K35" s="51"/>
    </row>
    <row r="36" spans="1:11" ht="15.75" x14ac:dyDescent="0.2">
      <c r="A36" s="47" t="s">
        <v>147</v>
      </c>
      <c r="B36" s="41" t="s">
        <v>148</v>
      </c>
      <c r="C36" s="69">
        <f>SUM(C37:C40)</f>
        <v>5933076.9000000004</v>
      </c>
      <c r="D36" s="69">
        <f>SUM(D37:D40)</f>
        <v>2637242.0000000005</v>
      </c>
      <c r="E36" s="69">
        <f t="shared" si="0"/>
        <v>44.449819957668176</v>
      </c>
      <c r="F36" s="69">
        <f>SUM(F37:F40)</f>
        <v>1093069.2</v>
      </c>
      <c r="G36" s="69" t="s">
        <v>149</v>
      </c>
      <c r="H36" s="50"/>
      <c r="I36" s="50"/>
      <c r="J36" s="50"/>
      <c r="K36" s="51"/>
    </row>
    <row r="37" spans="1:11" ht="15.75" x14ac:dyDescent="0.2">
      <c r="A37" s="43" t="s">
        <v>150</v>
      </c>
      <c r="B37" s="44" t="s">
        <v>151</v>
      </c>
      <c r="C37" s="70">
        <v>2761179</v>
      </c>
      <c r="D37" s="70">
        <v>879600.4</v>
      </c>
      <c r="E37" s="70">
        <f t="shared" si="0"/>
        <v>31.855971670072819</v>
      </c>
      <c r="F37" s="70">
        <v>147580.5</v>
      </c>
      <c r="G37" s="70" t="s">
        <v>152</v>
      </c>
      <c r="H37" s="52"/>
      <c r="I37" s="50"/>
      <c r="J37" s="50"/>
      <c r="K37" s="51"/>
    </row>
    <row r="38" spans="1:11" ht="15.75" x14ac:dyDescent="0.2">
      <c r="A38" s="43" t="s">
        <v>153</v>
      </c>
      <c r="B38" s="44" t="s">
        <v>154</v>
      </c>
      <c r="C38" s="70">
        <v>300467.09999999998</v>
      </c>
      <c r="D38" s="70">
        <v>239769.7</v>
      </c>
      <c r="E38" s="70">
        <f t="shared" si="0"/>
        <v>79.798986311646118</v>
      </c>
      <c r="F38" s="70">
        <v>24486.400000000001</v>
      </c>
      <c r="G38" s="70" t="s">
        <v>155</v>
      </c>
      <c r="H38" s="49"/>
      <c r="I38" s="50"/>
      <c r="J38" s="50"/>
      <c r="K38" s="51"/>
    </row>
    <row r="39" spans="1:11" ht="15.75" x14ac:dyDescent="0.2">
      <c r="A39" s="43" t="s">
        <v>156</v>
      </c>
      <c r="B39" s="44" t="s">
        <v>157</v>
      </c>
      <c r="C39" s="70">
        <v>2469136.9</v>
      </c>
      <c r="D39" s="70">
        <v>1193146.3</v>
      </c>
      <c r="E39" s="70">
        <f t="shared" si="0"/>
        <v>48.322403670691571</v>
      </c>
      <c r="F39" s="70">
        <v>646276.69999999995</v>
      </c>
      <c r="G39" s="70">
        <f t="shared" si="1"/>
        <v>184.61849235783993</v>
      </c>
      <c r="H39" s="50"/>
      <c r="I39" s="50"/>
      <c r="J39" s="50"/>
      <c r="K39" s="51"/>
    </row>
    <row r="40" spans="1:11" ht="31.5" x14ac:dyDescent="0.2">
      <c r="A40" s="43" t="s">
        <v>158</v>
      </c>
      <c r="B40" s="44" t="s">
        <v>159</v>
      </c>
      <c r="C40" s="70">
        <v>402293.9</v>
      </c>
      <c r="D40" s="70">
        <v>324725.59999999998</v>
      </c>
      <c r="E40" s="70">
        <f t="shared" si="0"/>
        <v>80.718499584507725</v>
      </c>
      <c r="F40" s="70">
        <v>274725.59999999998</v>
      </c>
      <c r="G40" s="70">
        <f t="shared" si="1"/>
        <v>118.19997845122552</v>
      </c>
      <c r="H40" s="50"/>
      <c r="I40" s="50"/>
      <c r="J40" s="50"/>
      <c r="K40" s="51"/>
    </row>
    <row r="41" spans="1:11" ht="15.75" x14ac:dyDescent="0.2">
      <c r="A41" s="47" t="s">
        <v>160</v>
      </c>
      <c r="B41" s="41" t="s">
        <v>161</v>
      </c>
      <c r="C41" s="69">
        <f>SUM(C42:C45)</f>
        <v>81518.299999999988</v>
      </c>
      <c r="D41" s="69">
        <f>SUM(D42:D45)</f>
        <v>62193.4</v>
      </c>
      <c r="E41" s="69">
        <f t="shared" si="0"/>
        <v>76.293789247322394</v>
      </c>
      <c r="F41" s="69">
        <f>SUM(F42:F45)</f>
        <v>41870.6</v>
      </c>
      <c r="G41" s="69">
        <f t="shared" si="1"/>
        <v>148.53715972543981</v>
      </c>
      <c r="H41" s="50"/>
      <c r="I41" s="50"/>
      <c r="J41" s="50"/>
      <c r="K41" s="51"/>
    </row>
    <row r="42" spans="1:11" ht="15.75" x14ac:dyDescent="0.2">
      <c r="A42" s="43" t="s">
        <v>162</v>
      </c>
      <c r="B42" s="48" t="s">
        <v>163</v>
      </c>
      <c r="C42" s="70">
        <v>20631.099999999999</v>
      </c>
      <c r="D42" s="70">
        <v>19361.7</v>
      </c>
      <c r="E42" s="70">
        <f t="shared" si="0"/>
        <v>93.847153084421095</v>
      </c>
      <c r="F42" s="70">
        <v>13505</v>
      </c>
      <c r="G42" s="69">
        <f t="shared" si="1"/>
        <v>143.36690114772307</v>
      </c>
      <c r="H42" s="50"/>
      <c r="I42" s="50"/>
      <c r="J42" s="50"/>
      <c r="K42" s="51"/>
    </row>
    <row r="43" spans="1:11" ht="31.5" x14ac:dyDescent="0.2">
      <c r="A43" s="43" t="s">
        <v>164</v>
      </c>
      <c r="B43" s="44" t="s">
        <v>165</v>
      </c>
      <c r="C43" s="70">
        <v>21250.799999999999</v>
      </c>
      <c r="D43" s="70">
        <v>13952.2</v>
      </c>
      <c r="E43" s="70">
        <f t="shared" si="0"/>
        <v>65.654940049315798</v>
      </c>
      <c r="F43" s="70">
        <v>50</v>
      </c>
      <c r="G43" s="70" t="s">
        <v>166</v>
      </c>
      <c r="H43" s="50"/>
      <c r="I43" s="50"/>
      <c r="J43" s="50"/>
      <c r="K43" s="51"/>
    </row>
    <row r="44" spans="1:11" ht="31.5" x14ac:dyDescent="0.2">
      <c r="A44" s="43" t="s">
        <v>167</v>
      </c>
      <c r="B44" s="44" t="s">
        <v>168</v>
      </c>
      <c r="C44" s="70">
        <v>20</v>
      </c>
      <c r="D44" s="70"/>
      <c r="E44" s="70"/>
      <c r="F44" s="70"/>
      <c r="G44" s="70"/>
      <c r="H44" s="50"/>
      <c r="I44" s="50"/>
      <c r="J44" s="50"/>
      <c r="K44" s="51"/>
    </row>
    <row r="45" spans="1:11" ht="36.75" customHeight="1" x14ac:dyDescent="0.2">
      <c r="A45" s="43" t="s">
        <v>169</v>
      </c>
      <c r="B45" s="44" t="s">
        <v>170</v>
      </c>
      <c r="C45" s="70">
        <v>39616.400000000001</v>
      </c>
      <c r="D45" s="70">
        <v>28879.5</v>
      </c>
      <c r="E45" s="70">
        <f t="shared" si="0"/>
        <v>72.89784028836543</v>
      </c>
      <c r="F45" s="70">
        <v>28315.599999999999</v>
      </c>
      <c r="G45" s="70">
        <f t="shared" si="1"/>
        <v>101.99148172738704</v>
      </c>
      <c r="H45" s="50"/>
      <c r="I45" s="50"/>
      <c r="J45" s="50"/>
      <c r="K45" s="51"/>
    </row>
    <row r="46" spans="1:11" ht="15.75" x14ac:dyDescent="0.2">
      <c r="A46" s="47" t="s">
        <v>171</v>
      </c>
      <c r="B46" s="41" t="s">
        <v>172</v>
      </c>
      <c r="C46" s="69">
        <f>SUM(C47:C53)</f>
        <v>28581293.199999999</v>
      </c>
      <c r="D46" s="69">
        <f>SUM(D47:D53)</f>
        <v>19159226.200000003</v>
      </c>
      <c r="E46" s="69">
        <f t="shared" si="0"/>
        <v>67.034147356215513</v>
      </c>
      <c r="F46" s="69">
        <f>SUM(F47:F53)</f>
        <v>17255309.099999998</v>
      </c>
      <c r="G46" s="69">
        <f t="shared" si="1"/>
        <v>111.03380466247346</v>
      </c>
      <c r="H46" s="50"/>
      <c r="I46" s="50"/>
      <c r="J46" s="50"/>
      <c r="K46" s="51"/>
    </row>
    <row r="47" spans="1:11" ht="15.75" x14ac:dyDescent="0.2">
      <c r="A47" s="43" t="s">
        <v>173</v>
      </c>
      <c r="B47" s="44" t="s">
        <v>174</v>
      </c>
      <c r="C47" s="70">
        <v>5885387</v>
      </c>
      <c r="D47" s="70">
        <v>3997575.6</v>
      </c>
      <c r="E47" s="70">
        <f t="shared" si="0"/>
        <v>67.923750808570446</v>
      </c>
      <c r="F47" s="70">
        <v>3975827.1</v>
      </c>
      <c r="G47" s="70">
        <f t="shared" si="1"/>
        <v>100.54701825439038</v>
      </c>
      <c r="H47" s="50"/>
      <c r="I47" s="50"/>
      <c r="J47" s="50"/>
      <c r="K47" s="51"/>
    </row>
    <row r="48" spans="1:11" ht="15.75" x14ac:dyDescent="0.2">
      <c r="A48" s="43" t="s">
        <v>175</v>
      </c>
      <c r="B48" s="44" t="s">
        <v>176</v>
      </c>
      <c r="C48" s="70">
        <v>18014303</v>
      </c>
      <c r="D48" s="70">
        <f>12287824.7-0.1</f>
        <v>12287824.6</v>
      </c>
      <c r="E48" s="70">
        <f t="shared" si="0"/>
        <v>68.211490613874986</v>
      </c>
      <c r="F48" s="70">
        <v>10321128.6</v>
      </c>
      <c r="G48" s="70">
        <f t="shared" si="1"/>
        <v>119.05504791404304</v>
      </c>
      <c r="H48" s="50"/>
      <c r="I48" s="50"/>
      <c r="J48" s="50"/>
      <c r="K48" s="51"/>
    </row>
    <row r="49" spans="1:15" ht="15.75" x14ac:dyDescent="0.2">
      <c r="A49" s="43" t="s">
        <v>177</v>
      </c>
      <c r="B49" s="44" t="s">
        <v>178</v>
      </c>
      <c r="C49" s="70">
        <f>426204.7+0.1</f>
        <v>426204.8</v>
      </c>
      <c r="D49" s="70">
        <v>331022.3</v>
      </c>
      <c r="E49" s="70">
        <f t="shared" si="0"/>
        <v>77.667426551742253</v>
      </c>
      <c r="F49" s="70">
        <v>197136.7</v>
      </c>
      <c r="G49" s="70">
        <f t="shared" si="1"/>
        <v>167.91510662398224</v>
      </c>
      <c r="H49" s="50"/>
      <c r="I49" s="50"/>
      <c r="J49" s="50"/>
      <c r="K49" s="51"/>
    </row>
    <row r="50" spans="1:15" ht="15.75" x14ac:dyDescent="0.2">
      <c r="A50" s="43" t="s">
        <v>179</v>
      </c>
      <c r="B50" s="44" t="s">
        <v>180</v>
      </c>
      <c r="C50" s="70">
        <v>3078754.5</v>
      </c>
      <c r="D50" s="70">
        <v>2034334.8</v>
      </c>
      <c r="E50" s="70">
        <f t="shared" si="0"/>
        <v>66.076551410643489</v>
      </c>
      <c r="F50" s="70">
        <v>1999996.4</v>
      </c>
      <c r="G50" s="70">
        <f t="shared" si="1"/>
        <v>101.71692309046156</v>
      </c>
      <c r="H50" s="50"/>
      <c r="I50" s="53"/>
      <c r="J50" s="53"/>
      <c r="K50" s="53"/>
      <c r="L50" s="53"/>
      <c r="M50" s="53"/>
      <c r="N50" s="53"/>
      <c r="O50" s="53"/>
    </row>
    <row r="51" spans="1:15" ht="31.5" x14ac:dyDescent="0.2">
      <c r="A51" s="43" t="s">
        <v>181</v>
      </c>
      <c r="B51" s="44" t="s">
        <v>182</v>
      </c>
      <c r="C51" s="70">
        <v>255622.2</v>
      </c>
      <c r="D51" s="70">
        <v>167645.70000000001</v>
      </c>
      <c r="E51" s="70">
        <f t="shared" si="0"/>
        <v>65.583388297260569</v>
      </c>
      <c r="F51" s="70">
        <v>112219.3</v>
      </c>
      <c r="G51" s="70">
        <f t="shared" si="1"/>
        <v>149.39114751205898</v>
      </c>
      <c r="H51" s="50"/>
      <c r="I51" s="53"/>
      <c r="J51" s="53"/>
      <c r="K51" s="53"/>
      <c r="L51" s="53"/>
      <c r="M51" s="53"/>
      <c r="N51" s="53"/>
      <c r="O51" s="53"/>
    </row>
    <row r="52" spans="1:15" ht="15.75" x14ac:dyDescent="0.2">
      <c r="A52" s="43" t="s">
        <v>183</v>
      </c>
      <c r="B52" s="44" t="s">
        <v>184</v>
      </c>
      <c r="C52" s="70">
        <v>646675.19999999995</v>
      </c>
      <c r="D52" s="70">
        <v>176098.6</v>
      </c>
      <c r="E52" s="70">
        <f t="shared" si="0"/>
        <v>27.231382926080975</v>
      </c>
      <c r="F52" s="70">
        <v>506332.1</v>
      </c>
      <c r="G52" s="70">
        <f t="shared" si="1"/>
        <v>34.779268389264679</v>
      </c>
      <c r="H52" s="50"/>
      <c r="I52" s="53"/>
      <c r="J52" s="53"/>
      <c r="K52" s="53"/>
      <c r="L52" s="53"/>
      <c r="M52" s="53"/>
      <c r="N52" s="53"/>
      <c r="O52" s="53"/>
    </row>
    <row r="53" spans="1:15" ht="25.5" customHeight="1" x14ac:dyDescent="0.2">
      <c r="A53" s="43" t="s">
        <v>185</v>
      </c>
      <c r="B53" s="44" t="s">
        <v>186</v>
      </c>
      <c r="C53" s="70">
        <v>274346.5</v>
      </c>
      <c r="D53" s="70">
        <v>164724.6</v>
      </c>
      <c r="E53" s="70">
        <f t="shared" si="0"/>
        <v>60.04253744808117</v>
      </c>
      <c r="F53" s="70">
        <v>142668.9</v>
      </c>
      <c r="G53" s="70">
        <f t="shared" si="1"/>
        <v>115.4593607997258</v>
      </c>
      <c r="H53" s="50"/>
      <c r="I53" s="50"/>
      <c r="J53" s="50"/>
      <c r="K53" s="51"/>
    </row>
    <row r="54" spans="1:15" ht="15.75" x14ac:dyDescent="0.2">
      <c r="A54" s="47" t="s">
        <v>187</v>
      </c>
      <c r="B54" s="41" t="s">
        <v>188</v>
      </c>
      <c r="C54" s="69">
        <f>SUM(C55:C56)</f>
        <v>2250972</v>
      </c>
      <c r="D54" s="69">
        <f>SUM(D55:D56)</f>
        <v>1097054.3999999999</v>
      </c>
      <c r="E54" s="69">
        <f t="shared" si="0"/>
        <v>48.7369189843321</v>
      </c>
      <c r="F54" s="69">
        <f>SUM(F55:F56)</f>
        <v>1081831</v>
      </c>
      <c r="G54" s="69">
        <f t="shared" si="1"/>
        <v>101.4071883686084</v>
      </c>
      <c r="H54" s="50"/>
      <c r="I54" s="50"/>
      <c r="J54" s="50"/>
      <c r="K54" s="51"/>
    </row>
    <row r="55" spans="1:15" ht="15.75" x14ac:dyDescent="0.2">
      <c r="A55" s="43" t="s">
        <v>189</v>
      </c>
      <c r="B55" s="44" t="s">
        <v>190</v>
      </c>
      <c r="C55" s="70">
        <v>2209169.9</v>
      </c>
      <c r="D55" s="70">
        <v>1067348.2</v>
      </c>
      <c r="E55" s="70">
        <f t="shared" si="0"/>
        <v>48.314446073160781</v>
      </c>
      <c r="F55" s="70">
        <v>1054174.5</v>
      </c>
      <c r="G55" s="70">
        <f t="shared" si="1"/>
        <v>101.24966976529977</v>
      </c>
      <c r="H55" s="54"/>
      <c r="I55" s="55"/>
      <c r="J55" s="50"/>
      <c r="K55" s="51"/>
    </row>
    <row r="56" spans="1:15" ht="33" customHeight="1" x14ac:dyDescent="0.2">
      <c r="A56" s="43" t="s">
        <v>191</v>
      </c>
      <c r="B56" s="44" t="s">
        <v>192</v>
      </c>
      <c r="C56" s="70">
        <v>41802.1</v>
      </c>
      <c r="D56" s="70">
        <v>29706.2</v>
      </c>
      <c r="E56" s="70">
        <f t="shared" si="0"/>
        <v>71.063893919205029</v>
      </c>
      <c r="F56" s="70">
        <v>27656.5</v>
      </c>
      <c r="G56" s="70">
        <f t="shared" si="1"/>
        <v>107.41127763816824</v>
      </c>
      <c r="H56" s="50"/>
      <c r="I56" s="56"/>
      <c r="J56" s="50"/>
      <c r="K56" s="51"/>
    </row>
    <row r="57" spans="1:15" ht="15.75" x14ac:dyDescent="0.2">
      <c r="A57" s="47" t="s">
        <v>193</v>
      </c>
      <c r="B57" s="41" t="s">
        <v>194</v>
      </c>
      <c r="C57" s="69">
        <f>SUM(C58:C64)</f>
        <v>20027650.399999999</v>
      </c>
      <c r="D57" s="69">
        <f>SUM(D58:D64)</f>
        <v>13216797.100000001</v>
      </c>
      <c r="E57" s="69">
        <f t="shared" si="0"/>
        <v>65.992749204369986</v>
      </c>
      <c r="F57" s="69">
        <f>SUM(F58:F64)</f>
        <v>4030204.3</v>
      </c>
      <c r="G57" s="69" t="s">
        <v>195</v>
      </c>
      <c r="H57" s="50"/>
      <c r="I57" s="56"/>
      <c r="J57" s="50"/>
      <c r="K57" s="51"/>
    </row>
    <row r="58" spans="1:15" ht="15.75" x14ac:dyDescent="0.2">
      <c r="A58" s="43" t="s">
        <v>196</v>
      </c>
      <c r="B58" s="44" t="s">
        <v>197</v>
      </c>
      <c r="C58" s="70">
        <v>12698223.6</v>
      </c>
      <c r="D58" s="70">
        <v>8212427.7000000002</v>
      </c>
      <c r="E58" s="70">
        <f t="shared" si="0"/>
        <v>64.673831227857733</v>
      </c>
      <c r="F58" s="70">
        <v>2048773.4</v>
      </c>
      <c r="G58" s="70" t="s">
        <v>101</v>
      </c>
      <c r="H58" s="50"/>
      <c r="I58" s="56"/>
      <c r="J58" s="50"/>
      <c r="K58" s="51"/>
    </row>
    <row r="59" spans="1:15" ht="15.75" x14ac:dyDescent="0.2">
      <c r="A59" s="43" t="s">
        <v>198</v>
      </c>
      <c r="B59" s="44" t="s">
        <v>199</v>
      </c>
      <c r="C59" s="70">
        <v>2618938.7999999998</v>
      </c>
      <c r="D59" s="70">
        <v>1716788.8</v>
      </c>
      <c r="E59" s="70">
        <f t="shared" si="0"/>
        <v>65.552841479151795</v>
      </c>
      <c r="F59" s="70">
        <v>140393.9</v>
      </c>
      <c r="G59" s="70" t="s">
        <v>200</v>
      </c>
      <c r="H59" s="50"/>
      <c r="I59" s="56"/>
      <c r="J59" s="50"/>
      <c r="K59" s="51"/>
    </row>
    <row r="60" spans="1:15" ht="15.75" x14ac:dyDescent="0.2">
      <c r="A60" s="43" t="s">
        <v>201</v>
      </c>
      <c r="B60" s="44" t="s">
        <v>202</v>
      </c>
      <c r="C60" s="70">
        <f>522888.1</f>
        <v>522888.1</v>
      </c>
      <c r="D60" s="70">
        <v>402641.9</v>
      </c>
      <c r="E60" s="70">
        <f t="shared" si="0"/>
        <v>77.003454467600235</v>
      </c>
      <c r="F60" s="70">
        <v>30434.9</v>
      </c>
      <c r="G60" s="70" t="s">
        <v>203</v>
      </c>
      <c r="H60" s="50"/>
      <c r="I60" s="56"/>
      <c r="J60" s="50"/>
      <c r="K60" s="51"/>
    </row>
    <row r="61" spans="1:15" ht="15.75" x14ac:dyDescent="0.2">
      <c r="A61" s="43" t="s">
        <v>204</v>
      </c>
      <c r="B61" s="44" t="s">
        <v>205</v>
      </c>
      <c r="C61" s="70">
        <v>91207.3</v>
      </c>
      <c r="D61" s="70">
        <v>71611.899999999994</v>
      </c>
      <c r="E61" s="70">
        <f t="shared" si="0"/>
        <v>78.51553548893564</v>
      </c>
      <c r="F61" s="70">
        <v>59665.9</v>
      </c>
      <c r="G61" s="70">
        <f t="shared" si="1"/>
        <v>120.02148630960062</v>
      </c>
      <c r="H61" s="50"/>
      <c r="I61" s="56"/>
      <c r="J61" s="50"/>
      <c r="K61" s="51"/>
    </row>
    <row r="62" spans="1:15" ht="31.5" x14ac:dyDescent="0.2">
      <c r="A62" s="43" t="s">
        <v>206</v>
      </c>
      <c r="B62" s="44" t="s">
        <v>207</v>
      </c>
      <c r="C62" s="70">
        <v>197533.4</v>
      </c>
      <c r="D62" s="70">
        <v>160709.4</v>
      </c>
      <c r="E62" s="70">
        <f t="shared" si="0"/>
        <v>81.358089315528417</v>
      </c>
      <c r="F62" s="70">
        <v>136461.70000000001</v>
      </c>
      <c r="G62" s="70">
        <f t="shared" si="1"/>
        <v>117.76886848104631</v>
      </c>
      <c r="H62" s="50"/>
      <c r="I62" s="50"/>
      <c r="J62" s="50"/>
      <c r="K62" s="51"/>
    </row>
    <row r="63" spans="1:15" ht="15.75" x14ac:dyDescent="0.2">
      <c r="A63" s="43" t="s">
        <v>208</v>
      </c>
      <c r="B63" s="44" t="s">
        <v>209</v>
      </c>
      <c r="C63" s="70">
        <v>7586.4</v>
      </c>
      <c r="D63" s="70">
        <v>5748.6</v>
      </c>
      <c r="E63" s="70">
        <f t="shared" si="0"/>
        <v>75.775071180006336</v>
      </c>
      <c r="F63" s="70">
        <v>4633.6000000000004</v>
      </c>
      <c r="G63" s="70">
        <f t="shared" si="1"/>
        <v>124.06336325966851</v>
      </c>
      <c r="H63" s="50"/>
      <c r="I63" s="50"/>
      <c r="J63" s="50"/>
      <c r="K63" s="51"/>
    </row>
    <row r="64" spans="1:15" ht="20.25" customHeight="1" x14ac:dyDescent="0.2">
      <c r="A64" s="43" t="s">
        <v>210</v>
      </c>
      <c r="B64" s="48" t="s">
        <v>211</v>
      </c>
      <c r="C64" s="70">
        <v>3891272.8</v>
      </c>
      <c r="D64" s="70">
        <v>2646868.7999999998</v>
      </c>
      <c r="E64" s="70">
        <f t="shared" si="0"/>
        <v>68.020643528256358</v>
      </c>
      <c r="F64" s="70">
        <f>1609840.8+0.1</f>
        <v>1609840.9000000001</v>
      </c>
      <c r="G64" s="70">
        <f t="shared" si="1"/>
        <v>164.41803658982695</v>
      </c>
      <c r="H64" s="50"/>
      <c r="I64" s="50"/>
      <c r="J64" s="50"/>
      <c r="K64" s="51"/>
    </row>
    <row r="65" spans="1:11" ht="15.75" x14ac:dyDescent="0.2">
      <c r="A65" s="47" t="s">
        <v>212</v>
      </c>
      <c r="B65" s="41" t="s">
        <v>213</v>
      </c>
      <c r="C65" s="69">
        <f>SUM(C66:C70)</f>
        <v>41330831.199999996</v>
      </c>
      <c r="D65" s="69">
        <f>SUM(D66:D70)</f>
        <v>29925212.299999997</v>
      </c>
      <c r="E65" s="69">
        <f t="shared" si="0"/>
        <v>72.404090194053495</v>
      </c>
      <c r="F65" s="69">
        <f>SUM(F66:F70)</f>
        <v>22920399</v>
      </c>
      <c r="G65" s="69">
        <f t="shared" si="1"/>
        <v>130.56148062692975</v>
      </c>
      <c r="H65" s="50"/>
      <c r="I65" s="50"/>
      <c r="J65" s="50"/>
      <c r="K65" s="51"/>
    </row>
    <row r="66" spans="1:11" ht="15.75" x14ac:dyDescent="0.2">
      <c r="A66" s="43" t="s">
        <v>214</v>
      </c>
      <c r="B66" s="44" t="s">
        <v>215</v>
      </c>
      <c r="C66" s="70">
        <v>118843.3</v>
      </c>
      <c r="D66" s="70">
        <v>100118.6</v>
      </c>
      <c r="E66" s="70">
        <f t="shared" si="0"/>
        <v>84.244210653861003</v>
      </c>
      <c r="F66" s="70">
        <v>104349.5</v>
      </c>
      <c r="G66" s="70">
        <f t="shared" si="1"/>
        <v>95.945452541698813</v>
      </c>
      <c r="H66" s="50"/>
      <c r="I66" s="50"/>
      <c r="J66" s="50"/>
      <c r="K66" s="51"/>
    </row>
    <row r="67" spans="1:11" ht="15.75" x14ac:dyDescent="0.2">
      <c r="A67" s="43" t="s">
        <v>216</v>
      </c>
      <c r="B67" s="44" t="s">
        <v>217</v>
      </c>
      <c r="C67" s="70">
        <v>6252048.9000000004</v>
      </c>
      <c r="D67" s="70">
        <v>5027456.0999999996</v>
      </c>
      <c r="E67" s="70">
        <f t="shared" si="0"/>
        <v>80.412936309567243</v>
      </c>
      <c r="F67" s="70">
        <v>3793954.6</v>
      </c>
      <c r="G67" s="70">
        <f t="shared" si="1"/>
        <v>132.512289419594</v>
      </c>
      <c r="H67" s="50"/>
      <c r="I67" s="50"/>
      <c r="J67" s="50"/>
      <c r="K67" s="51"/>
    </row>
    <row r="68" spans="1:11" ht="15.75" x14ac:dyDescent="0.2">
      <c r="A68" s="43" t="s">
        <v>218</v>
      </c>
      <c r="B68" s="44" t="s">
        <v>219</v>
      </c>
      <c r="C68" s="70">
        <v>21183173.899999999</v>
      </c>
      <c r="D68" s="70">
        <v>15619234</v>
      </c>
      <c r="E68" s="70">
        <f t="shared" si="0"/>
        <v>73.734153690727155</v>
      </c>
      <c r="F68" s="70">
        <v>14064826.199999999</v>
      </c>
      <c r="G68" s="70">
        <f t="shared" si="1"/>
        <v>111.051738413945</v>
      </c>
      <c r="H68" s="50"/>
      <c r="I68" s="50"/>
      <c r="J68" s="50"/>
      <c r="K68" s="51"/>
    </row>
    <row r="69" spans="1:11" ht="15.75" x14ac:dyDescent="0.2">
      <c r="A69" s="43" t="s">
        <v>220</v>
      </c>
      <c r="B69" s="44" t="s">
        <v>221</v>
      </c>
      <c r="C69" s="70">
        <v>12495090.6</v>
      </c>
      <c r="D69" s="70">
        <v>8365403.7000000002</v>
      </c>
      <c r="E69" s="70">
        <f t="shared" si="0"/>
        <v>66.949524159512691</v>
      </c>
      <c r="F69" s="70">
        <v>4337107.5</v>
      </c>
      <c r="G69" s="70">
        <f t="shared" si="1"/>
        <v>192.8797868164439</v>
      </c>
      <c r="H69" s="57"/>
      <c r="I69" s="50"/>
      <c r="J69" s="50"/>
      <c r="K69" s="51"/>
    </row>
    <row r="70" spans="1:11" ht="15.75" x14ac:dyDescent="0.2">
      <c r="A70" s="43" t="s">
        <v>222</v>
      </c>
      <c r="B70" s="44" t="s">
        <v>223</v>
      </c>
      <c r="C70" s="70">
        <v>1281674.5</v>
      </c>
      <c r="D70" s="70">
        <v>812999.9</v>
      </c>
      <c r="E70" s="70">
        <f t="shared" si="0"/>
        <v>63.432634416928792</v>
      </c>
      <c r="F70" s="70">
        <v>620161.19999999995</v>
      </c>
      <c r="G70" s="70">
        <f t="shared" si="1"/>
        <v>131.09493144685609</v>
      </c>
      <c r="H70" s="49"/>
      <c r="I70" s="57"/>
      <c r="J70" s="50"/>
      <c r="K70" s="51"/>
    </row>
    <row r="71" spans="1:11" ht="15.75" x14ac:dyDescent="0.2">
      <c r="A71" s="47" t="s">
        <v>224</v>
      </c>
      <c r="B71" s="41" t="s">
        <v>225</v>
      </c>
      <c r="C71" s="69">
        <f>SUM(C72:C75)</f>
        <v>2249335</v>
      </c>
      <c r="D71" s="69">
        <f>SUM(D72:D75)</f>
        <v>1363030.7</v>
      </c>
      <c r="E71" s="69">
        <f t="shared" si="0"/>
        <v>60.597052017596312</v>
      </c>
      <c r="F71" s="69">
        <f>SUM(F72:F75)</f>
        <v>1157720.5</v>
      </c>
      <c r="G71" s="69">
        <f t="shared" si="1"/>
        <v>117.73400401910479</v>
      </c>
      <c r="H71" s="50"/>
      <c r="I71" s="50"/>
      <c r="J71" s="50"/>
      <c r="K71" s="51"/>
    </row>
    <row r="72" spans="1:11" ht="15.75" x14ac:dyDescent="0.2">
      <c r="A72" s="43" t="s">
        <v>226</v>
      </c>
      <c r="B72" s="44" t="s">
        <v>227</v>
      </c>
      <c r="C72" s="70">
        <v>508662.6</v>
      </c>
      <c r="D72" s="70">
        <v>342462.7</v>
      </c>
      <c r="E72" s="70">
        <f t="shared" ref="E72:E86" si="2">D72/C72*100</f>
        <v>67.326101820735403</v>
      </c>
      <c r="F72" s="70">
        <v>450704.7</v>
      </c>
      <c r="G72" s="70">
        <f t="shared" ref="G72:G86" si="3">D72/F72*100</f>
        <v>75.983831542027403</v>
      </c>
      <c r="H72" s="50"/>
      <c r="I72" s="50"/>
      <c r="J72" s="50"/>
      <c r="K72" s="51"/>
    </row>
    <row r="73" spans="1:11" ht="15.75" x14ac:dyDescent="0.2">
      <c r="A73" s="43" t="s">
        <v>228</v>
      </c>
      <c r="B73" s="44" t="s">
        <v>229</v>
      </c>
      <c r="C73" s="70">
        <v>1212151.2</v>
      </c>
      <c r="D73" s="70">
        <v>653264.69999999995</v>
      </c>
      <c r="E73" s="70">
        <f t="shared" si="2"/>
        <v>53.893004437070225</v>
      </c>
      <c r="F73" s="70">
        <v>253009.8</v>
      </c>
      <c r="G73" s="70" t="s">
        <v>230</v>
      </c>
      <c r="H73" s="49"/>
      <c r="I73" s="55"/>
      <c r="J73" s="50"/>
      <c r="K73" s="51"/>
    </row>
    <row r="74" spans="1:11" ht="15.75" x14ac:dyDescent="0.2">
      <c r="A74" s="43" t="s">
        <v>231</v>
      </c>
      <c r="B74" s="44" t="s">
        <v>232</v>
      </c>
      <c r="C74" s="70">
        <v>503191.5</v>
      </c>
      <c r="D74" s="70">
        <v>346690.5</v>
      </c>
      <c r="E74" s="70">
        <f t="shared" si="2"/>
        <v>68.898322010606307</v>
      </c>
      <c r="F74" s="70">
        <v>439241</v>
      </c>
      <c r="G74" s="70">
        <f t="shared" si="3"/>
        <v>78.929448753645488</v>
      </c>
      <c r="H74" s="55"/>
      <c r="I74" s="50"/>
      <c r="J74" s="50"/>
      <c r="K74" s="51"/>
    </row>
    <row r="75" spans="1:11" ht="31.5" x14ac:dyDescent="0.2">
      <c r="A75" s="43" t="s">
        <v>233</v>
      </c>
      <c r="B75" s="44" t="s">
        <v>234</v>
      </c>
      <c r="C75" s="70">
        <v>25329.7</v>
      </c>
      <c r="D75" s="70">
        <v>20612.8</v>
      </c>
      <c r="E75" s="70">
        <f t="shared" si="2"/>
        <v>81.377987106045467</v>
      </c>
      <c r="F75" s="70">
        <v>14765</v>
      </c>
      <c r="G75" s="70">
        <f t="shared" si="3"/>
        <v>139.60582458516762</v>
      </c>
      <c r="H75" s="50"/>
      <c r="I75" s="50"/>
      <c r="J75" s="50"/>
      <c r="K75" s="51"/>
    </row>
    <row r="76" spans="1:11" ht="15.75" x14ac:dyDescent="0.2">
      <c r="A76" s="47" t="s">
        <v>235</v>
      </c>
      <c r="B76" s="41" t="s">
        <v>236</v>
      </c>
      <c r="C76" s="69">
        <f>SUM(C77:C79)</f>
        <v>109546.2</v>
      </c>
      <c r="D76" s="69">
        <f>SUM(D77:D79)</f>
        <v>73044.2</v>
      </c>
      <c r="E76" s="69">
        <f t="shared" si="2"/>
        <v>66.678898948571472</v>
      </c>
      <c r="F76" s="69">
        <f>SUM(F77:F79)</f>
        <v>68043.600000000006</v>
      </c>
      <c r="G76" s="69">
        <f t="shared" si="3"/>
        <v>107.34911145206895</v>
      </c>
      <c r="H76" s="50"/>
      <c r="I76" s="50"/>
      <c r="J76" s="50"/>
      <c r="K76" s="51"/>
    </row>
    <row r="77" spans="1:11" ht="15.75" x14ac:dyDescent="0.2">
      <c r="A77" s="43" t="s">
        <v>237</v>
      </c>
      <c r="B77" s="44" t="s">
        <v>238</v>
      </c>
      <c r="C77" s="70">
        <v>30137.200000000001</v>
      </c>
      <c r="D77" s="70">
        <v>19910</v>
      </c>
      <c r="E77" s="70">
        <f t="shared" si="2"/>
        <v>66.064531542412695</v>
      </c>
      <c r="F77" s="70">
        <v>18425.5</v>
      </c>
      <c r="G77" s="70">
        <f t="shared" si="3"/>
        <v>108.05676915144772</v>
      </c>
      <c r="H77" s="50"/>
      <c r="I77" s="50"/>
      <c r="J77" s="50"/>
      <c r="K77" s="51"/>
    </row>
    <row r="78" spans="1:11" ht="15.75" x14ac:dyDescent="0.2">
      <c r="A78" s="43" t="s">
        <v>239</v>
      </c>
      <c r="B78" s="44" t="s">
        <v>240</v>
      </c>
      <c r="C78" s="70">
        <v>18688.5</v>
      </c>
      <c r="D78" s="70">
        <v>12485.1</v>
      </c>
      <c r="E78" s="70">
        <f t="shared" si="2"/>
        <v>66.806324745164133</v>
      </c>
      <c r="F78" s="70">
        <v>13547.5</v>
      </c>
      <c r="G78" s="70">
        <f t="shared" si="3"/>
        <v>92.157962723749776</v>
      </c>
      <c r="H78" s="50"/>
      <c r="I78" s="50"/>
      <c r="J78" s="50"/>
      <c r="K78" s="51"/>
    </row>
    <row r="79" spans="1:11" ht="36" customHeight="1" x14ac:dyDescent="0.2">
      <c r="A79" s="43" t="s">
        <v>241</v>
      </c>
      <c r="B79" s="44" t="s">
        <v>242</v>
      </c>
      <c r="C79" s="70">
        <v>60720.5</v>
      </c>
      <c r="D79" s="70">
        <v>40649.1</v>
      </c>
      <c r="E79" s="70">
        <f t="shared" si="2"/>
        <v>66.944606846122809</v>
      </c>
      <c r="F79" s="70">
        <v>36070.6</v>
      </c>
      <c r="G79" s="70">
        <f t="shared" si="3"/>
        <v>112.6931628528497</v>
      </c>
      <c r="H79" s="50"/>
      <c r="I79" s="50"/>
      <c r="J79" s="50"/>
      <c r="K79" s="51"/>
    </row>
    <row r="80" spans="1:11" ht="15.75" x14ac:dyDescent="0.2">
      <c r="A80" s="47" t="s">
        <v>243</v>
      </c>
      <c r="B80" s="41" t="s">
        <v>244</v>
      </c>
      <c r="C80" s="69">
        <f>C81</f>
        <v>1945609.6</v>
      </c>
      <c r="D80" s="69">
        <f>D81</f>
        <v>1169570.2</v>
      </c>
      <c r="E80" s="69">
        <f t="shared" si="2"/>
        <v>60.113303306069213</v>
      </c>
      <c r="F80" s="69">
        <f>F81</f>
        <v>1348984.1</v>
      </c>
      <c r="G80" s="69">
        <f t="shared" si="3"/>
        <v>86.700073040149235</v>
      </c>
      <c r="H80" s="50"/>
      <c r="I80" s="50"/>
      <c r="J80" s="50"/>
      <c r="K80" s="51"/>
    </row>
    <row r="81" spans="1:11" ht="37.5" customHeight="1" x14ac:dyDescent="0.2">
      <c r="A81" s="43" t="s">
        <v>245</v>
      </c>
      <c r="B81" s="44" t="s">
        <v>246</v>
      </c>
      <c r="C81" s="70">
        <v>1945609.6</v>
      </c>
      <c r="D81" s="70">
        <v>1169570.2</v>
      </c>
      <c r="E81" s="70">
        <f t="shared" si="2"/>
        <v>60.113303306069213</v>
      </c>
      <c r="F81" s="70">
        <v>1348984.1</v>
      </c>
      <c r="G81" s="70">
        <f t="shared" si="3"/>
        <v>86.700073040149235</v>
      </c>
      <c r="H81" s="50"/>
      <c r="I81" s="50"/>
      <c r="J81" s="50"/>
      <c r="K81" s="51"/>
    </row>
    <row r="82" spans="1:11" ht="31.5" x14ac:dyDescent="0.2">
      <c r="A82" s="47" t="s">
        <v>247</v>
      </c>
      <c r="B82" s="41" t="s">
        <v>248</v>
      </c>
      <c r="C82" s="69">
        <f>SUM(C83:C85)</f>
        <v>7272911.7999999998</v>
      </c>
      <c r="D82" s="69">
        <f>SUM(D83:D85)</f>
        <v>5310859.8</v>
      </c>
      <c r="E82" s="69">
        <f t="shared" si="2"/>
        <v>73.022469487392925</v>
      </c>
      <c r="F82" s="69">
        <f>SUM(F83:F85)</f>
        <v>4478222.9000000004</v>
      </c>
      <c r="G82" s="69">
        <f t="shared" si="3"/>
        <v>118.59302045907538</v>
      </c>
      <c r="H82" s="50"/>
      <c r="I82" s="50"/>
      <c r="J82" s="50"/>
      <c r="K82" s="51"/>
    </row>
    <row r="83" spans="1:11" ht="51" customHeight="1" x14ac:dyDescent="0.2">
      <c r="A83" s="43" t="s">
        <v>249</v>
      </c>
      <c r="B83" s="44" t="s">
        <v>250</v>
      </c>
      <c r="C83" s="70">
        <v>3411010.7</v>
      </c>
      <c r="D83" s="70">
        <v>2609047</v>
      </c>
      <c r="E83" s="70">
        <f t="shared" si="2"/>
        <v>76.48897143594418</v>
      </c>
      <c r="F83" s="70">
        <v>2482414.5</v>
      </c>
      <c r="G83" s="70">
        <f t="shared" si="3"/>
        <v>105.10118273962708</v>
      </c>
      <c r="H83" s="50"/>
      <c r="I83" s="50"/>
      <c r="J83" s="50"/>
      <c r="K83" s="51"/>
    </row>
    <row r="84" spans="1:11" ht="15.75" x14ac:dyDescent="0.2">
      <c r="A84" s="43" t="s">
        <v>251</v>
      </c>
      <c r="B84" s="44" t="s">
        <v>252</v>
      </c>
      <c r="C84" s="70">
        <v>774424.3</v>
      </c>
      <c r="D84" s="70">
        <v>703864</v>
      </c>
      <c r="E84" s="70">
        <f t="shared" si="2"/>
        <v>90.888676917808482</v>
      </c>
      <c r="F84" s="70">
        <v>252149</v>
      </c>
      <c r="G84" s="70" t="s">
        <v>253</v>
      </c>
      <c r="H84" s="50"/>
      <c r="I84" s="50"/>
      <c r="J84" s="50"/>
      <c r="K84" s="51"/>
    </row>
    <row r="85" spans="1:11" ht="32.25" customHeight="1" x14ac:dyDescent="0.2">
      <c r="A85" s="43" t="s">
        <v>254</v>
      </c>
      <c r="B85" s="44" t="s">
        <v>255</v>
      </c>
      <c r="C85" s="70">
        <v>3087476.8</v>
      </c>
      <c r="D85" s="70">
        <v>1997948.8</v>
      </c>
      <c r="E85" s="70">
        <f t="shared" si="2"/>
        <v>64.711378559994372</v>
      </c>
      <c r="F85" s="70">
        <v>1743659.4</v>
      </c>
      <c r="G85" s="70">
        <f t="shared" si="3"/>
        <v>114.58366238268782</v>
      </c>
      <c r="H85" s="50"/>
      <c r="I85" s="50"/>
      <c r="J85" s="50"/>
      <c r="K85" s="51"/>
    </row>
    <row r="86" spans="1:11" ht="19.5" customHeight="1" x14ac:dyDescent="0.25">
      <c r="A86" s="58" t="s">
        <v>256</v>
      </c>
      <c r="B86" s="59"/>
      <c r="C86" s="69">
        <f>C7+C17+C20+C25+C36+C41+C46+C54+C57+C65+C71+C76+C80+C82</f>
        <v>133366522.59999999</v>
      </c>
      <c r="D86" s="69">
        <f>D7+D17+D20+D25+D36+D41+D46+D54+D57+D65+D71+D76+D80+D82</f>
        <v>88897617.300000012</v>
      </c>
      <c r="E86" s="69">
        <f t="shared" si="2"/>
        <v>66.656620842268268</v>
      </c>
      <c r="F86" s="69">
        <f>F7+F17+F20+F25+F36+F41+F46+F54+F57+F65+F71+F76+F80+F82</f>
        <v>67061486.299999997</v>
      </c>
      <c r="G86" s="69">
        <f t="shared" si="3"/>
        <v>132.56135854537422</v>
      </c>
      <c r="H86" s="50"/>
      <c r="I86" s="50"/>
      <c r="J86" s="50"/>
      <c r="K86" s="51"/>
    </row>
    <row r="87" spans="1:11" ht="20.25" customHeight="1" x14ac:dyDescent="0.2">
      <c r="H87" s="50"/>
      <c r="I87" s="50"/>
      <c r="J87" s="50"/>
      <c r="K87" s="51"/>
    </row>
    <row r="88" spans="1:11" ht="50.25" customHeight="1" x14ac:dyDescent="0.2">
      <c r="A88" s="62"/>
      <c r="B88" s="62"/>
      <c r="C88" s="62"/>
      <c r="D88" s="62"/>
      <c r="E88" s="62"/>
      <c r="F88" s="62"/>
      <c r="G88" s="62"/>
      <c r="H88" s="50"/>
      <c r="I88" s="50"/>
      <c r="J88" s="50"/>
      <c r="K88" s="51"/>
    </row>
    <row r="89" spans="1:11" x14ac:dyDescent="0.2">
      <c r="H89" s="50"/>
      <c r="I89" s="50"/>
      <c r="J89" s="50"/>
      <c r="K89" s="50"/>
    </row>
    <row r="90" spans="1:11" x14ac:dyDescent="0.2">
      <c r="H90" s="50"/>
      <c r="I90" s="50"/>
      <c r="J90" s="50"/>
      <c r="K90" s="50"/>
    </row>
    <row r="91" spans="1:11" x14ac:dyDescent="0.2">
      <c r="H91" s="50"/>
      <c r="I91" s="50"/>
      <c r="J91" s="50"/>
      <c r="K91" s="50"/>
    </row>
  </sheetData>
  <mergeCells count="11">
    <mergeCell ref="I4:O6"/>
    <mergeCell ref="I7:O9"/>
    <mergeCell ref="I50:O52"/>
    <mergeCell ref="A86:B86"/>
    <mergeCell ref="A88:G88"/>
    <mergeCell ref="A1:G1"/>
    <mergeCell ref="A2:G2"/>
    <mergeCell ref="A4:A5"/>
    <mergeCell ref="B4:B5"/>
    <mergeCell ref="C4:E4"/>
    <mergeCell ref="G4:G5"/>
  </mergeCells>
  <pageMargins left="0.34" right="0.18" top="0.36" bottom="0.28000000000000003" header="0.17" footer="0.17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 ОБ</vt:lpstr>
      <vt:lpstr>РАСХОДЫ ОБ</vt:lpstr>
      <vt:lpstr>'ДОХОДЫ ОБ'!Область_печати</vt:lpstr>
      <vt:lpstr>'РАСХОДЫ ОБ'!Область_печати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2020-10-23T13:09:08Z</cp:lastPrinted>
  <dcterms:created xsi:type="dcterms:W3CDTF">2015-12-04T12:59:35Z</dcterms:created>
  <dcterms:modified xsi:type="dcterms:W3CDTF">2020-10-23T13:10:37Z</dcterms:modified>
</cp:coreProperties>
</file>