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'!$A$1:$X$41</definedName>
    <definedName name="_xlnm.Print_Area" localSheetId="1">РАСХОДЫ!$A$1:$X$86</definedName>
  </definedNames>
  <calcPr calcId="145621"/>
</workbook>
</file>

<file path=xl/calcChain.xml><?xml version="1.0" encoding="utf-8"?>
<calcChain xmlns="http://schemas.openxmlformats.org/spreadsheetml/2006/main">
  <c r="X75" i="2" l="1"/>
  <c r="X64" i="2"/>
  <c r="X62" i="2"/>
  <c r="X60" i="2"/>
  <c r="X59" i="2"/>
  <c r="X58" i="2"/>
  <c r="X48" i="2"/>
  <c r="X39" i="2"/>
  <c r="X37" i="2"/>
  <c r="X35" i="2"/>
  <c r="X16" i="2"/>
  <c r="X13" i="2"/>
  <c r="X33" i="1"/>
  <c r="V32" i="1"/>
  <c r="V31" i="1" s="1"/>
  <c r="V41" i="1" s="1"/>
  <c r="U7" i="2"/>
  <c r="V7" i="2"/>
  <c r="U17" i="2"/>
  <c r="W17" i="2"/>
  <c r="U25" i="2"/>
  <c r="V25" i="2"/>
  <c r="U20" i="2"/>
  <c r="W20" i="2"/>
  <c r="U36" i="2"/>
  <c r="V36" i="2"/>
  <c r="U41" i="2"/>
  <c r="W41" i="2"/>
  <c r="U46" i="2"/>
  <c r="V46" i="2"/>
  <c r="U54" i="2"/>
  <c r="W54" i="2"/>
  <c r="U57" i="2"/>
  <c r="V57" i="2"/>
  <c r="T65" i="2"/>
  <c r="U65" i="2"/>
  <c r="W65" i="2"/>
  <c r="T71" i="2"/>
  <c r="U71" i="2"/>
  <c r="V71" i="2"/>
  <c r="W71" i="2"/>
  <c r="U76" i="2"/>
  <c r="W76" i="2"/>
  <c r="U80" i="2"/>
  <c r="W80" i="2"/>
  <c r="U82" i="2"/>
  <c r="W82" i="2"/>
  <c r="U86" i="2"/>
  <c r="W9" i="2"/>
  <c r="W10" i="2"/>
  <c r="W11" i="2"/>
  <c r="W12" i="2"/>
  <c r="W13" i="2"/>
  <c r="W14" i="2"/>
  <c r="W15" i="2"/>
  <c r="W16" i="2"/>
  <c r="W7" i="2" s="1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25" i="2" s="1"/>
  <c r="W37" i="2"/>
  <c r="W38" i="2"/>
  <c r="W39" i="2"/>
  <c r="W40" i="2"/>
  <c r="W42" i="2"/>
  <c r="W43" i="2"/>
  <c r="W44" i="2"/>
  <c r="W45" i="2"/>
  <c r="W47" i="2"/>
  <c r="W48" i="2"/>
  <c r="W46" i="2" s="1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W34" i="1"/>
  <c r="W35" i="1"/>
  <c r="W36" i="1"/>
  <c r="W37" i="1"/>
  <c r="W38" i="1"/>
  <c r="W39" i="1"/>
  <c r="W40" i="1"/>
  <c r="W33" i="1"/>
  <c r="W21" i="1"/>
  <c r="W22" i="1"/>
  <c r="W23" i="1"/>
  <c r="W24" i="1"/>
  <c r="W25" i="1"/>
  <c r="W26" i="1"/>
  <c r="W28" i="1"/>
  <c r="W29" i="1"/>
  <c r="W30" i="1"/>
  <c r="W20" i="1"/>
  <c r="W17" i="1"/>
  <c r="W18" i="1"/>
  <c r="W16" i="1"/>
  <c r="W14" i="1"/>
  <c r="W12" i="1"/>
  <c r="W10" i="1"/>
  <c r="W9" i="1"/>
  <c r="U41" i="1"/>
  <c r="U34" i="1"/>
  <c r="U35" i="1"/>
  <c r="U32" i="1" s="1"/>
  <c r="U31" i="1" s="1"/>
  <c r="U36" i="1"/>
  <c r="U37" i="1"/>
  <c r="U38" i="1"/>
  <c r="U39" i="1"/>
  <c r="U40" i="1"/>
  <c r="U33" i="1"/>
  <c r="U21" i="1"/>
  <c r="U22" i="1"/>
  <c r="U23" i="1"/>
  <c r="U24" i="1"/>
  <c r="U25" i="1"/>
  <c r="U26" i="1"/>
  <c r="U28" i="1"/>
  <c r="U29" i="1"/>
  <c r="U30" i="1"/>
  <c r="U20" i="1"/>
  <c r="U19" i="1"/>
  <c r="U17" i="1"/>
  <c r="U18" i="1"/>
  <c r="U16" i="1"/>
  <c r="U15" i="1"/>
  <c r="U14" i="1"/>
  <c r="U13" i="1"/>
  <c r="U12" i="1"/>
  <c r="U11" i="1" s="1"/>
  <c r="U8" i="1"/>
  <c r="U10" i="1"/>
  <c r="U9" i="1"/>
  <c r="W57" i="2" l="1"/>
  <c r="W36" i="2"/>
  <c r="W32" i="1"/>
  <c r="W86" i="2"/>
  <c r="V86" i="2"/>
  <c r="U7" i="1"/>
  <c r="X85" i="2"/>
  <c r="E85" i="2"/>
  <c r="G85" i="2" s="1"/>
  <c r="I85" i="2" s="1"/>
  <c r="K85" i="2" s="1"/>
  <c r="M85" i="2" s="1"/>
  <c r="O85" i="2" s="1"/>
  <c r="Q85" i="2" s="1"/>
  <c r="S85" i="2" s="1"/>
  <c r="X84" i="2"/>
  <c r="X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X79" i="2"/>
  <c r="K79" i="2"/>
  <c r="M79" i="2" s="1"/>
  <c r="O79" i="2" s="1"/>
  <c r="Q79" i="2" s="1"/>
  <c r="S79" i="2" s="1"/>
  <c r="G79" i="2"/>
  <c r="I79" i="2" s="1"/>
  <c r="E79" i="2"/>
  <c r="X78" i="2"/>
  <c r="X76" i="2" s="1"/>
  <c r="E78" i="2"/>
  <c r="G78" i="2" s="1"/>
  <c r="I78" i="2" s="1"/>
  <c r="K78" i="2" s="1"/>
  <c r="M78" i="2" s="1"/>
  <c r="O78" i="2" s="1"/>
  <c r="Q78" i="2" s="1"/>
  <c r="S78" i="2" s="1"/>
  <c r="X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X74" i="2"/>
  <c r="X71" i="2" s="1"/>
  <c r="G74" i="2"/>
  <c r="I74" i="2" s="1"/>
  <c r="K74" i="2" s="1"/>
  <c r="M74" i="2" s="1"/>
  <c r="O74" i="2" s="1"/>
  <c r="Q74" i="2" s="1"/>
  <c r="S74" i="2" s="1"/>
  <c r="E74" i="2"/>
  <c r="X73" i="2"/>
  <c r="E73" i="2"/>
  <c r="G73" i="2" s="1"/>
  <c r="I73" i="2" s="1"/>
  <c r="K73" i="2" s="1"/>
  <c r="M73" i="2" s="1"/>
  <c r="O73" i="2" s="1"/>
  <c r="Q73" i="2" s="1"/>
  <c r="S73" i="2" s="1"/>
  <c r="X72" i="2"/>
  <c r="E72" i="2"/>
  <c r="G72" i="2" s="1"/>
  <c r="R71" i="2"/>
  <c r="P71" i="2"/>
  <c r="L71" i="2"/>
  <c r="H71" i="2"/>
  <c r="F71" i="2"/>
  <c r="E71" i="2"/>
  <c r="C71" i="2"/>
  <c r="X70" i="2"/>
  <c r="I70" i="2"/>
  <c r="K70" i="2" s="1"/>
  <c r="M70" i="2" s="1"/>
  <c r="O70" i="2" s="1"/>
  <c r="Q70" i="2" s="1"/>
  <c r="S70" i="2" s="1"/>
  <c r="E70" i="2"/>
  <c r="G70" i="2" s="1"/>
  <c r="X69" i="2"/>
  <c r="X65" i="2" s="1"/>
  <c r="M69" i="2"/>
  <c r="O69" i="2" s="1"/>
  <c r="Q69" i="2" s="1"/>
  <c r="S69" i="2" s="1"/>
  <c r="I69" i="2"/>
  <c r="K69" i="2" s="1"/>
  <c r="G69" i="2"/>
  <c r="E69" i="2"/>
  <c r="X68" i="2"/>
  <c r="K68" i="2"/>
  <c r="M68" i="2" s="1"/>
  <c r="O68" i="2" s="1"/>
  <c r="Q68" i="2" s="1"/>
  <c r="S68" i="2" s="1"/>
  <c r="G68" i="2"/>
  <c r="I68" i="2" s="1"/>
  <c r="E68" i="2"/>
  <c r="X67" i="2"/>
  <c r="E67" i="2"/>
  <c r="G67" i="2" s="1"/>
  <c r="I67" i="2" s="1"/>
  <c r="K67" i="2" s="1"/>
  <c r="M67" i="2" s="1"/>
  <c r="O67" i="2" s="1"/>
  <c r="Q67" i="2" s="1"/>
  <c r="S67" i="2" s="1"/>
  <c r="X66" i="2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X63" i="2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X61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X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X56" i="2"/>
  <c r="E56" i="2"/>
  <c r="G56" i="2" s="1"/>
  <c r="I56" i="2" s="1"/>
  <c r="K56" i="2" s="1"/>
  <c r="M56" i="2" s="1"/>
  <c r="O56" i="2" s="1"/>
  <c r="Q56" i="2" s="1"/>
  <c r="S56" i="2" s="1"/>
  <c r="X55" i="2"/>
  <c r="E55" i="2"/>
  <c r="X54" i="2"/>
  <c r="T54" i="2"/>
  <c r="R54" i="2"/>
  <c r="P54" i="2"/>
  <c r="H54" i="2"/>
  <c r="F54" i="2"/>
  <c r="C54" i="2"/>
  <c r="X53" i="2"/>
  <c r="G53" i="2"/>
  <c r="I53" i="2" s="1"/>
  <c r="K53" i="2" s="1"/>
  <c r="M53" i="2" s="1"/>
  <c r="O53" i="2" s="1"/>
  <c r="Q53" i="2" s="1"/>
  <c r="S53" i="2" s="1"/>
  <c r="E53" i="2"/>
  <c r="X52" i="2"/>
  <c r="G52" i="2"/>
  <c r="I52" i="2" s="1"/>
  <c r="K52" i="2" s="1"/>
  <c r="M52" i="2" s="1"/>
  <c r="O52" i="2" s="1"/>
  <c r="Q52" i="2" s="1"/>
  <c r="S52" i="2" s="1"/>
  <c r="E52" i="2"/>
  <c r="X51" i="2"/>
  <c r="O51" i="2"/>
  <c r="Q51" i="2" s="1"/>
  <c r="S51" i="2" s="1"/>
  <c r="E51" i="2"/>
  <c r="G51" i="2" s="1"/>
  <c r="I51" i="2" s="1"/>
  <c r="K51" i="2" s="1"/>
  <c r="M51" i="2" s="1"/>
  <c r="X50" i="2"/>
  <c r="M50" i="2"/>
  <c r="O50" i="2" s="1"/>
  <c r="Q50" i="2" s="1"/>
  <c r="S50" i="2" s="1"/>
  <c r="E50" i="2"/>
  <c r="G50" i="2" s="1"/>
  <c r="I50" i="2" s="1"/>
  <c r="K50" i="2" s="1"/>
  <c r="X49" i="2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X47" i="2"/>
  <c r="E47" i="2"/>
  <c r="G47" i="2" s="1"/>
  <c r="I47" i="2" s="1"/>
  <c r="T46" i="2"/>
  <c r="R46" i="2"/>
  <c r="P46" i="2"/>
  <c r="L46" i="2"/>
  <c r="H46" i="2"/>
  <c r="F46" i="2"/>
  <c r="C46" i="2"/>
  <c r="X45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X43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X40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X38" i="2"/>
  <c r="E38" i="2"/>
  <c r="I37" i="2"/>
  <c r="G37" i="2"/>
  <c r="E37" i="2"/>
  <c r="X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X32" i="2"/>
  <c r="O32" i="2"/>
  <c r="Q32" i="2" s="1"/>
  <c r="S32" i="2" s="1"/>
  <c r="G32" i="2"/>
  <c r="I32" i="2" s="1"/>
  <c r="K32" i="2" s="1"/>
  <c r="M32" i="2" s="1"/>
  <c r="E32" i="2"/>
  <c r="X31" i="2"/>
  <c r="E31" i="2"/>
  <c r="G31" i="2" s="1"/>
  <c r="I31" i="2" s="1"/>
  <c r="K31" i="2" s="1"/>
  <c r="M31" i="2" s="1"/>
  <c r="O31" i="2" s="1"/>
  <c r="Q31" i="2" s="1"/>
  <c r="S31" i="2" s="1"/>
  <c r="X30" i="2"/>
  <c r="I30" i="2"/>
  <c r="K30" i="2" s="1"/>
  <c r="M30" i="2" s="1"/>
  <c r="O30" i="2" s="1"/>
  <c r="Q30" i="2" s="1"/>
  <c r="S30" i="2" s="1"/>
  <c r="G30" i="2"/>
  <c r="E30" i="2"/>
  <c r="X29" i="2"/>
  <c r="G29" i="2"/>
  <c r="I29" i="2" s="1"/>
  <c r="K29" i="2" s="1"/>
  <c r="M29" i="2" s="1"/>
  <c r="O29" i="2" s="1"/>
  <c r="Q29" i="2" s="1"/>
  <c r="S29" i="2" s="1"/>
  <c r="E29" i="2"/>
  <c r="X28" i="2"/>
  <c r="Q28" i="2"/>
  <c r="S28" i="2" s="1"/>
  <c r="E28" i="2"/>
  <c r="G28" i="2" s="1"/>
  <c r="I28" i="2" s="1"/>
  <c r="K28" i="2" s="1"/>
  <c r="M28" i="2" s="1"/>
  <c r="O28" i="2" s="1"/>
  <c r="X27" i="2"/>
  <c r="E27" i="2"/>
  <c r="X26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X23" i="2"/>
  <c r="Q23" i="2"/>
  <c r="S23" i="2" s="1"/>
  <c r="G23" i="2"/>
  <c r="I23" i="2" s="1"/>
  <c r="K23" i="2" s="1"/>
  <c r="M23" i="2" s="1"/>
  <c r="O23" i="2" s="1"/>
  <c r="E23" i="2"/>
  <c r="X22" i="2"/>
  <c r="I22" i="2"/>
  <c r="K22" i="2" s="1"/>
  <c r="M22" i="2" s="1"/>
  <c r="O22" i="2" s="1"/>
  <c r="Q22" i="2" s="1"/>
  <c r="S22" i="2" s="1"/>
  <c r="E22" i="2"/>
  <c r="G22" i="2" s="1"/>
  <c r="X21" i="2"/>
  <c r="X20" i="2" s="1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X14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X12" i="2"/>
  <c r="G12" i="2"/>
  <c r="I12" i="2" s="1"/>
  <c r="K12" i="2" s="1"/>
  <c r="M12" i="2" s="1"/>
  <c r="O12" i="2" s="1"/>
  <c r="Q12" i="2" s="1"/>
  <c r="S12" i="2" s="1"/>
  <c r="E12" i="2"/>
  <c r="X11" i="2"/>
  <c r="E11" i="2"/>
  <c r="G11" i="2" s="1"/>
  <c r="I11" i="2" s="1"/>
  <c r="K11" i="2" s="1"/>
  <c r="M11" i="2" s="1"/>
  <c r="O11" i="2" s="1"/>
  <c r="Q11" i="2" s="1"/>
  <c r="S11" i="2" s="1"/>
  <c r="X10" i="2"/>
  <c r="G10" i="2"/>
  <c r="I10" i="2" s="1"/>
  <c r="K10" i="2" s="1"/>
  <c r="M10" i="2" s="1"/>
  <c r="O10" i="2" s="1"/>
  <c r="Q10" i="2" s="1"/>
  <c r="S10" i="2" s="1"/>
  <c r="E10" i="2"/>
  <c r="X9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X40" i="1"/>
  <c r="M40" i="1"/>
  <c r="O40" i="1" s="1"/>
  <c r="Q40" i="1" s="1"/>
  <c r="S40" i="1" s="1"/>
  <c r="X39" i="1"/>
  <c r="I39" i="1"/>
  <c r="K39" i="1" s="1"/>
  <c r="M39" i="1" s="1"/>
  <c r="O39" i="1" s="1"/>
  <c r="Q39" i="1" s="1"/>
  <c r="S39" i="1" s="1"/>
  <c r="G39" i="1"/>
  <c r="X38" i="1"/>
  <c r="O38" i="1"/>
  <c r="Q38" i="1" s="1"/>
  <c r="S38" i="1" s="1"/>
  <c r="G38" i="1"/>
  <c r="I38" i="1" s="1"/>
  <c r="K38" i="1" s="1"/>
  <c r="M38" i="1" s="1"/>
  <c r="E38" i="1"/>
  <c r="X36" i="1"/>
  <c r="I36" i="1"/>
  <c r="K36" i="1" s="1"/>
  <c r="M36" i="1" s="1"/>
  <c r="O36" i="1" s="1"/>
  <c r="Q36" i="1" s="1"/>
  <c r="S36" i="1" s="1"/>
  <c r="E36" i="1"/>
  <c r="G36" i="1" s="1"/>
  <c r="X35" i="1"/>
  <c r="S35" i="1"/>
  <c r="G35" i="1"/>
  <c r="I35" i="1" s="1"/>
  <c r="K35" i="1" s="1"/>
  <c r="M35" i="1" s="1"/>
  <c r="O35" i="1" s="1"/>
  <c r="Q35" i="1" s="1"/>
  <c r="E35" i="1"/>
  <c r="X34" i="1"/>
  <c r="G34" i="1"/>
  <c r="I34" i="1" s="1"/>
  <c r="K34" i="1" s="1"/>
  <c r="M34" i="1" s="1"/>
  <c r="O34" i="1" s="1"/>
  <c r="Q34" i="1" s="1"/>
  <c r="S34" i="1" s="1"/>
  <c r="E34" i="1"/>
  <c r="X32" i="1"/>
  <c r="X31" i="1" s="1"/>
  <c r="X41" i="1" s="1"/>
  <c r="G33" i="1"/>
  <c r="I33" i="1" s="1"/>
  <c r="E33" i="1"/>
  <c r="E32" i="1" s="1"/>
  <c r="T32" i="1"/>
  <c r="R32" i="1"/>
  <c r="P32" i="1"/>
  <c r="P31" i="1" s="1"/>
  <c r="N32" i="1"/>
  <c r="N31" i="1" s="1"/>
  <c r="N41" i="1" s="1"/>
  <c r="L32" i="1"/>
  <c r="L31" i="1" s="1"/>
  <c r="H32" i="1"/>
  <c r="H31" i="1" s="1"/>
  <c r="H41" i="1" s="1"/>
  <c r="F32" i="1"/>
  <c r="F31" i="1" s="1"/>
  <c r="C32" i="1"/>
  <c r="T31" i="1"/>
  <c r="R31" i="1"/>
  <c r="E31" i="1"/>
  <c r="C31" i="1"/>
  <c r="G30" i="1"/>
  <c r="I30" i="1" s="1"/>
  <c r="K30" i="1" s="1"/>
  <c r="M30" i="1" s="1"/>
  <c r="O30" i="1" s="1"/>
  <c r="Q30" i="1" s="1"/>
  <c r="S30" i="1" s="1"/>
  <c r="E30" i="1"/>
  <c r="X29" i="1"/>
  <c r="I29" i="1"/>
  <c r="K29" i="1" s="1"/>
  <c r="M29" i="1" s="1"/>
  <c r="O29" i="1" s="1"/>
  <c r="Q29" i="1" s="1"/>
  <c r="S29" i="1" s="1"/>
  <c r="E29" i="1"/>
  <c r="G29" i="1" s="1"/>
  <c r="E28" i="1"/>
  <c r="G28" i="1" s="1"/>
  <c r="I28" i="1" s="1"/>
  <c r="K28" i="1" s="1"/>
  <c r="M28" i="1" s="1"/>
  <c r="O28" i="1" s="1"/>
  <c r="Q28" i="1" s="1"/>
  <c r="S28" i="1" s="1"/>
  <c r="X26" i="1"/>
  <c r="I26" i="1"/>
  <c r="K26" i="1" s="1"/>
  <c r="M26" i="1" s="1"/>
  <c r="O26" i="1" s="1"/>
  <c r="Q26" i="1" s="1"/>
  <c r="S26" i="1" s="1"/>
  <c r="E26" i="1"/>
  <c r="G26" i="1" s="1"/>
  <c r="G25" i="1"/>
  <c r="I25" i="1" s="1"/>
  <c r="K25" i="1" s="1"/>
  <c r="M25" i="1" s="1"/>
  <c r="O25" i="1" s="1"/>
  <c r="Q25" i="1" s="1"/>
  <c r="S25" i="1" s="1"/>
  <c r="E25" i="1"/>
  <c r="X24" i="1"/>
  <c r="O24" i="1"/>
  <c r="Q24" i="1" s="1"/>
  <c r="S24" i="1" s="1"/>
  <c r="E24" i="1"/>
  <c r="G24" i="1" s="1"/>
  <c r="I24" i="1" s="1"/>
  <c r="K24" i="1" s="1"/>
  <c r="M24" i="1" s="1"/>
  <c r="E23" i="1"/>
  <c r="G23" i="1" s="1"/>
  <c r="I23" i="1" s="1"/>
  <c r="K23" i="1" s="1"/>
  <c r="M23" i="1" s="1"/>
  <c r="O23" i="1" s="1"/>
  <c r="Q23" i="1" s="1"/>
  <c r="S23" i="1" s="1"/>
  <c r="M22" i="1"/>
  <c r="O22" i="1" s="1"/>
  <c r="Q22" i="1" s="1"/>
  <c r="S22" i="1" s="1"/>
  <c r="E22" i="1"/>
  <c r="G22" i="1" s="1"/>
  <c r="I22" i="1" s="1"/>
  <c r="K22" i="1" s="1"/>
  <c r="E21" i="1"/>
  <c r="G21" i="1" s="1"/>
  <c r="I21" i="1" s="1"/>
  <c r="K21" i="1" s="1"/>
  <c r="M21" i="1" s="1"/>
  <c r="O21" i="1" s="1"/>
  <c r="Q21" i="1" s="1"/>
  <c r="S21" i="1" s="1"/>
  <c r="I20" i="1"/>
  <c r="G20" i="1"/>
  <c r="E20" i="1"/>
  <c r="E19" i="1"/>
  <c r="C19" i="1"/>
  <c r="G18" i="1"/>
  <c r="I18" i="1" s="1"/>
  <c r="K18" i="1" s="1"/>
  <c r="M18" i="1" s="1"/>
  <c r="O18" i="1" s="1"/>
  <c r="Q18" i="1" s="1"/>
  <c r="S18" i="1" s="1"/>
  <c r="E18" i="1"/>
  <c r="G17" i="1"/>
  <c r="I17" i="1" s="1"/>
  <c r="K17" i="1" s="1"/>
  <c r="M17" i="1" s="1"/>
  <c r="O17" i="1" s="1"/>
  <c r="Q17" i="1" s="1"/>
  <c r="S17" i="1" s="1"/>
  <c r="E17" i="1"/>
  <c r="G16" i="1"/>
  <c r="I16" i="1" s="1"/>
  <c r="I15" i="1" s="1"/>
  <c r="E16" i="1"/>
  <c r="G15" i="1"/>
  <c r="E15" i="1"/>
  <c r="C15" i="1"/>
  <c r="I14" i="1"/>
  <c r="K14" i="1" s="1"/>
  <c r="K13" i="1" s="1"/>
  <c r="G14" i="1"/>
  <c r="G13" i="1" s="1"/>
  <c r="E14" i="1"/>
  <c r="E13" i="1"/>
  <c r="C13" i="1"/>
  <c r="G12" i="1"/>
  <c r="I12" i="1" s="1"/>
  <c r="E12" i="1"/>
  <c r="G11" i="1"/>
  <c r="E11" i="1"/>
  <c r="C11" i="1"/>
  <c r="E10" i="1"/>
  <c r="X9" i="1"/>
  <c r="G9" i="1"/>
  <c r="I9" i="1" s="1"/>
  <c r="K9" i="1" s="1"/>
  <c r="E9" i="1"/>
  <c r="X8" i="1"/>
  <c r="X7" i="1" s="1"/>
  <c r="R8" i="1"/>
  <c r="C8" i="1"/>
  <c r="R7" i="1"/>
  <c r="R41" i="1" s="1"/>
  <c r="P7" i="1"/>
  <c r="P41" i="1" s="1"/>
  <c r="L7" i="1"/>
  <c r="F7" i="1"/>
  <c r="C7" i="1"/>
  <c r="C41" i="1" s="1"/>
  <c r="H86" i="2" l="1"/>
  <c r="F86" i="2"/>
  <c r="F41" i="1"/>
  <c r="L41" i="1"/>
  <c r="M9" i="1"/>
  <c r="I42" i="2"/>
  <c r="G41" i="2"/>
  <c r="K16" i="1"/>
  <c r="I32" i="1"/>
  <c r="I31" i="1" s="1"/>
  <c r="K33" i="1"/>
  <c r="G8" i="1"/>
  <c r="G7" i="1" s="1"/>
  <c r="G41" i="1" s="1"/>
  <c r="I17" i="2"/>
  <c r="K18" i="2"/>
  <c r="E8" i="1"/>
  <c r="E7" i="1" s="1"/>
  <c r="E41" i="1" s="1"/>
  <c r="G10" i="1"/>
  <c r="I10" i="1" s="1"/>
  <c r="K10" i="1" s="1"/>
  <c r="M10" i="1" s="1"/>
  <c r="O10" i="1" s="1"/>
  <c r="Q10" i="1" s="1"/>
  <c r="S10" i="1" s="1"/>
  <c r="K12" i="1"/>
  <c r="I11" i="1"/>
  <c r="I19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0" i="1"/>
  <c r="G32" i="1"/>
  <c r="G31" i="1" s="1"/>
  <c r="I20" i="2"/>
  <c r="K20" i="2"/>
  <c r="I26" i="2"/>
  <c r="G82" i="2"/>
  <c r="M20" i="2"/>
  <c r="G38" i="2"/>
  <c r="E36" i="2"/>
  <c r="I82" i="2"/>
  <c r="K83" i="2"/>
  <c r="T41" i="1"/>
  <c r="L86" i="2"/>
  <c r="O21" i="2"/>
  <c r="G55" i="2"/>
  <c r="E54" i="2"/>
  <c r="K58" i="2"/>
  <c r="I13" i="1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X7" i="2"/>
  <c r="X46" i="2"/>
  <c r="G19" i="1"/>
  <c r="R86" i="2"/>
  <c r="G46" i="2"/>
  <c r="I46" i="2"/>
  <c r="K47" i="2"/>
  <c r="X41" i="2"/>
  <c r="T86" i="2"/>
  <c r="G20" i="2"/>
  <c r="X25" i="2"/>
  <c r="E76" i="2"/>
  <c r="G77" i="2"/>
  <c r="G17" i="2"/>
  <c r="X86" i="2" l="1"/>
  <c r="K26" i="2"/>
  <c r="I25" i="2"/>
  <c r="M33" i="1"/>
  <c r="K32" i="1"/>
  <c r="K31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6" i="1"/>
  <c r="K15" i="1"/>
  <c r="I59" i="2"/>
  <c r="G57" i="2"/>
  <c r="G7" i="2"/>
  <c r="I8" i="2"/>
  <c r="M58" i="2"/>
  <c r="M20" i="1"/>
  <c r="K19" i="1"/>
  <c r="E86" i="2"/>
  <c r="K17" i="2"/>
  <c r="M18" i="2"/>
  <c r="I41" i="2"/>
  <c r="K42" i="2"/>
  <c r="I38" i="2"/>
  <c r="G36" i="2"/>
  <c r="M13" i="1"/>
  <c r="O14" i="1"/>
  <c r="O9" i="1"/>
  <c r="M8" i="1"/>
  <c r="M81" i="2"/>
  <c r="K80" i="2"/>
  <c r="G54" i="2"/>
  <c r="I55" i="2"/>
  <c r="G65" i="2"/>
  <c r="I66" i="2"/>
  <c r="G25" i="2"/>
  <c r="I8" i="1"/>
  <c r="I7" i="1" s="1"/>
  <c r="I41" i="1" s="1"/>
  <c r="K8" i="1"/>
  <c r="K7" i="1" s="1"/>
  <c r="K41" i="1" s="1"/>
  <c r="O81" i="2" l="1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0" i="1"/>
  <c r="M19" i="1"/>
  <c r="O16" i="1"/>
  <c r="M15" i="1"/>
  <c r="M7" i="1" s="1"/>
  <c r="M32" i="1"/>
  <c r="M31" i="1" s="1"/>
  <c r="O33" i="1"/>
  <c r="O37" i="2"/>
  <c r="O13" i="1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1" i="1" l="1"/>
  <c r="Q33" i="1"/>
  <c r="O32" i="1"/>
  <c r="O31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0" i="1"/>
  <c r="O19" i="1"/>
  <c r="I86" i="2"/>
  <c r="S14" i="1"/>
  <c r="Q13" i="1"/>
  <c r="O46" i="2"/>
  <c r="Q47" i="2"/>
  <c r="K65" i="2"/>
  <c r="M66" i="2"/>
  <c r="O11" i="1"/>
  <c r="Q12" i="1"/>
  <c r="O7" i="1"/>
  <c r="O41" i="1" s="1"/>
  <c r="M25" i="2"/>
  <c r="O26" i="2"/>
  <c r="O15" i="1"/>
  <c r="Q16" i="1"/>
  <c r="O72" i="2"/>
  <c r="M71" i="2"/>
  <c r="M8" i="2"/>
  <c r="K7" i="2"/>
  <c r="K86" i="2" s="1"/>
  <c r="O82" i="2"/>
  <c r="Q83" i="2"/>
  <c r="Q37" i="2"/>
  <c r="K54" i="2"/>
  <c r="M55" i="2"/>
  <c r="Q81" i="2"/>
  <c r="O80" i="2"/>
  <c r="Q82" i="2" l="1"/>
  <c r="S83" i="2"/>
  <c r="O25" i="2"/>
  <c r="Q26" i="2"/>
  <c r="W8" i="1"/>
  <c r="S8" i="1"/>
  <c r="O59" i="2"/>
  <c r="M57" i="2"/>
  <c r="O66" i="2"/>
  <c r="M65" i="2"/>
  <c r="S20" i="1"/>
  <c r="Q19" i="1"/>
  <c r="W13" i="1"/>
  <c r="S13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5" i="1"/>
  <c r="Q7" i="1" s="1"/>
  <c r="S16" i="1"/>
  <c r="Q42" i="2"/>
  <c r="O41" i="2"/>
  <c r="O55" i="2"/>
  <c r="M54" i="2"/>
  <c r="S47" i="2"/>
  <c r="Q46" i="2"/>
  <c r="O77" i="2"/>
  <c r="M76" i="2"/>
  <c r="S33" i="1"/>
  <c r="Q32" i="1"/>
  <c r="Q31" i="1" s="1"/>
  <c r="Q41" i="1" l="1"/>
  <c r="Q77" i="2"/>
  <c r="O76" i="2"/>
  <c r="Q59" i="2"/>
  <c r="O57" i="2"/>
  <c r="Q55" i="2"/>
  <c r="O54" i="2"/>
  <c r="Q71" i="2"/>
  <c r="S72" i="2"/>
  <c r="W19" i="1"/>
  <c r="S19" i="1"/>
  <c r="S7" i="1" s="1"/>
  <c r="S41" i="1" s="1"/>
  <c r="S26" i="2"/>
  <c r="Q25" i="2"/>
  <c r="W31" i="1"/>
  <c r="S32" i="1"/>
  <c r="S31" i="1" s="1"/>
  <c r="M86" i="2"/>
  <c r="Q66" i="2"/>
  <c r="O65" i="2"/>
  <c r="S82" i="2"/>
  <c r="S46" i="2"/>
  <c r="Q38" i="2"/>
  <c r="O36" i="2"/>
  <c r="S11" i="1"/>
  <c r="W11" i="1"/>
  <c r="Q8" i="2"/>
  <c r="O7" i="2"/>
  <c r="S42" i="2"/>
  <c r="Q41" i="2"/>
  <c r="S15" i="1"/>
  <c r="W15" i="1"/>
  <c r="S17" i="2"/>
  <c r="S80" i="2"/>
  <c r="W7" i="1" l="1"/>
  <c r="W41" i="1" s="1"/>
  <c r="S25" i="2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</calcChain>
</file>

<file path=xl/sharedStrings.xml><?xml version="1.0" encoding="utf-8"?>
<sst xmlns="http://schemas.openxmlformats.org/spreadsheetml/2006/main" count="302" uniqueCount="251">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</sst>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9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W27" sqref="W27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22" width="17.5" style="1" customWidth="1"/>
    <col min="23" max="23" width="22.5" style="1" customWidth="1"/>
    <col min="24" max="24" width="18.33203125" style="1" customWidth="1"/>
    <col min="25" max="25" width="18" style="1" customWidth="1"/>
    <col min="26" max="26" width="16.5" style="1" customWidth="1"/>
    <col min="27" max="27" width="13.1640625" style="1" customWidth="1"/>
    <col min="28" max="28" width="15.83203125" style="1" bestFit="1" customWidth="1"/>
    <col min="29" max="29" width="16" style="1" bestFit="1" customWidth="1"/>
    <col min="30" max="16384" width="9.33203125" style="1"/>
  </cols>
  <sheetData>
    <row r="1" spans="1:25" ht="26.25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5" ht="19.5" customHeight="1" thickBot="1" x14ac:dyDescent="0.25">
      <c r="B2" s="2"/>
      <c r="C2" s="2"/>
      <c r="X2" s="3" t="s">
        <v>1</v>
      </c>
    </row>
    <row r="3" spans="1:25" ht="89.25" customHeight="1" thickBot="1" x14ac:dyDescent="0.25">
      <c r="A3" s="76" t="s">
        <v>2</v>
      </c>
      <c r="B3" s="76" t="s">
        <v>3</v>
      </c>
      <c r="C3" s="79" t="s">
        <v>4</v>
      </c>
      <c r="D3" s="82" t="s">
        <v>5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5" t="s">
        <v>6</v>
      </c>
      <c r="X3" s="79" t="s">
        <v>7</v>
      </c>
    </row>
    <row r="4" spans="1:25" ht="28.5" customHeight="1" thickBot="1" x14ac:dyDescent="0.25">
      <c r="A4" s="77"/>
      <c r="B4" s="77"/>
      <c r="C4" s="80"/>
      <c r="D4" s="69" t="s">
        <v>8</v>
      </c>
      <c r="E4" s="70"/>
      <c r="F4" s="69" t="s">
        <v>9</v>
      </c>
      <c r="G4" s="70"/>
      <c r="H4" s="69" t="s">
        <v>10</v>
      </c>
      <c r="I4" s="70"/>
      <c r="J4" s="69" t="s">
        <v>11</v>
      </c>
      <c r="K4" s="70"/>
      <c r="L4" s="69" t="s">
        <v>12</v>
      </c>
      <c r="M4" s="70"/>
      <c r="N4" s="69" t="s">
        <v>13</v>
      </c>
      <c r="O4" s="70"/>
      <c r="P4" s="69" t="s">
        <v>14</v>
      </c>
      <c r="Q4" s="70"/>
      <c r="R4" s="69" t="s">
        <v>15</v>
      </c>
      <c r="S4" s="70"/>
      <c r="T4" s="71" t="s">
        <v>16</v>
      </c>
      <c r="U4" s="72"/>
      <c r="V4" s="4" t="s">
        <v>250</v>
      </c>
      <c r="W4" s="86"/>
      <c r="X4" s="80"/>
    </row>
    <row r="5" spans="1:25" ht="28.5" customHeight="1" thickBot="1" x14ac:dyDescent="0.25">
      <c r="A5" s="78"/>
      <c r="B5" s="78"/>
      <c r="C5" s="81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87"/>
      <c r="X5" s="81"/>
    </row>
    <row r="6" spans="1:25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</row>
    <row r="7" spans="1:25" s="14" customFormat="1" ht="18" customHeight="1" x14ac:dyDescent="0.2">
      <c r="A7" s="10" t="s">
        <v>19</v>
      </c>
      <c r="B7" s="11" t="s">
        <v>20</v>
      </c>
      <c r="C7" s="12">
        <f t="shared" ref="C7:X7" si="0">SUM(C8,C11,C13,C15,C19,C22,C23,C24,C25,C26,C27,C28,C29,C30)</f>
        <v>73669099.004480675</v>
      </c>
      <c r="D7" s="12"/>
      <c r="E7" s="12">
        <f t="shared" si="0"/>
        <v>73669099.004480675</v>
      </c>
      <c r="F7" s="12">
        <f t="shared" si="0"/>
        <v>60000</v>
      </c>
      <c r="G7" s="12">
        <f t="shared" si="0"/>
        <v>73729099.004480675</v>
      </c>
      <c r="H7" s="12"/>
      <c r="I7" s="12">
        <f t="shared" si="0"/>
        <v>73729099.004480675</v>
      </c>
      <c r="J7" s="12"/>
      <c r="K7" s="12">
        <f t="shared" si="0"/>
        <v>73729099.004480675</v>
      </c>
      <c r="L7" s="12">
        <f t="shared" si="0"/>
        <v>21034.1</v>
      </c>
      <c r="M7" s="12">
        <f t="shared" si="0"/>
        <v>73750133.104480669</v>
      </c>
      <c r="N7" s="12"/>
      <c r="O7" s="12">
        <f t="shared" si="0"/>
        <v>73750133.104480669</v>
      </c>
      <c r="P7" s="12">
        <f t="shared" si="0"/>
        <v>0</v>
      </c>
      <c r="Q7" s="12">
        <f t="shared" si="0"/>
        <v>73750133.104480669</v>
      </c>
      <c r="R7" s="12">
        <f t="shared" si="0"/>
        <v>-1968208.6999999993</v>
      </c>
      <c r="S7" s="12">
        <f t="shared" si="0"/>
        <v>71781924.404480666</v>
      </c>
      <c r="T7" s="12"/>
      <c r="U7" s="12">
        <f t="shared" si="0"/>
        <v>71781924.404480666</v>
      </c>
      <c r="V7" s="12"/>
      <c r="W7" s="12">
        <f t="shared" si="0"/>
        <v>71781924.404480666</v>
      </c>
      <c r="X7" s="12">
        <f t="shared" si="0"/>
        <v>-1887174.5999999992</v>
      </c>
      <c r="Y7" s="13"/>
    </row>
    <row r="8" spans="1:25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1">
        <f>X9</f>
        <v>-1968208.6999999993</v>
      </c>
      <c r="Y8" s="13"/>
    </row>
    <row r="9" spans="1:25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1">
        <f>R9</f>
        <v>-1968208.6999999993</v>
      </c>
    </row>
    <row r="10" spans="1:25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18"/>
      <c r="E10" s="25">
        <f>C10+D10</f>
        <v>24398946.100000001</v>
      </c>
      <c r="F10" s="18"/>
      <c r="G10" s="23">
        <f>E10+F10</f>
        <v>24398946.100000001</v>
      </c>
      <c r="H10" s="18"/>
      <c r="I10" s="23">
        <f>G10+H10</f>
        <v>24398946.100000001</v>
      </c>
      <c r="J10" s="18"/>
      <c r="K10" s="23">
        <f>I10+J10</f>
        <v>24398946.100000001</v>
      </c>
      <c r="L10" s="18"/>
      <c r="M10" s="23">
        <f>K10+L10</f>
        <v>24398946.100000001</v>
      </c>
      <c r="N10" s="18"/>
      <c r="O10" s="23">
        <f>M10+N10</f>
        <v>24398946.100000001</v>
      </c>
      <c r="P10" s="18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1"/>
      <c r="Y10" s="13"/>
    </row>
    <row r="11" spans="1:25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1"/>
    </row>
    <row r="12" spans="1:25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1"/>
    </row>
    <row r="13" spans="1:25" s="14" customFormat="1" x14ac:dyDescent="0.2">
      <c r="A13" s="15" t="s">
        <v>31</v>
      </c>
      <c r="B13" s="16" t="s">
        <v>32</v>
      </c>
      <c r="C13" s="17">
        <f>C14</f>
        <v>4671566.4000000004</v>
      </c>
      <c r="D13" s="20"/>
      <c r="E13" s="19">
        <f>E14</f>
        <v>4671566.4000000004</v>
      </c>
      <c r="F13" s="20"/>
      <c r="G13" s="17">
        <f>G14</f>
        <v>4671566.4000000004</v>
      </c>
      <c r="H13" s="20"/>
      <c r="I13" s="17">
        <f>I14</f>
        <v>4671566.4000000004</v>
      </c>
      <c r="J13" s="20"/>
      <c r="K13" s="17">
        <f>K14</f>
        <v>4671566.4000000004</v>
      </c>
      <c r="L13" s="20"/>
      <c r="M13" s="17">
        <f>M14</f>
        <v>4671566.4000000004</v>
      </c>
      <c r="N13" s="20"/>
      <c r="O13" s="17">
        <f>O14</f>
        <v>4671566.4000000004</v>
      </c>
      <c r="P13" s="20"/>
      <c r="Q13" s="17">
        <f>Q14</f>
        <v>4671566.4000000004</v>
      </c>
      <c r="R13" s="20"/>
      <c r="S13" s="17">
        <f>S14</f>
        <v>4671566.4000000004</v>
      </c>
      <c r="T13" s="20"/>
      <c r="U13" s="17">
        <f>U14</f>
        <v>4671566.4000000004</v>
      </c>
      <c r="V13" s="20"/>
      <c r="W13" s="17">
        <f>W14</f>
        <v>4671566.4000000004</v>
      </c>
      <c r="X13" s="21"/>
    </row>
    <row r="14" spans="1:25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1"/>
    </row>
    <row r="15" spans="1:25" s="14" customFormat="1" ht="18" customHeight="1" x14ac:dyDescent="0.2">
      <c r="A15" s="28" t="s">
        <v>35</v>
      </c>
      <c r="B15" s="16" t="s">
        <v>36</v>
      </c>
      <c r="C15" s="17">
        <f>C16+C17+C18</f>
        <v>10497713.9</v>
      </c>
      <c r="D15" s="20"/>
      <c r="E15" s="19">
        <f>E16+E17+E18</f>
        <v>10497713.9</v>
      </c>
      <c r="F15" s="20"/>
      <c r="G15" s="17">
        <f>G16+G17+G18</f>
        <v>10497713.9</v>
      </c>
      <c r="H15" s="20"/>
      <c r="I15" s="17">
        <f>I16+I17+I18</f>
        <v>10497713.9</v>
      </c>
      <c r="J15" s="20"/>
      <c r="K15" s="17">
        <f>K16+K17+K18</f>
        <v>10497713.9</v>
      </c>
      <c r="L15" s="20"/>
      <c r="M15" s="17">
        <f>M16+M17+M18</f>
        <v>10497713.9</v>
      </c>
      <c r="N15" s="20"/>
      <c r="O15" s="17">
        <f>O16+O17+O18</f>
        <v>10497713.9</v>
      </c>
      <c r="P15" s="20"/>
      <c r="Q15" s="17">
        <f>Q16+Q17+Q18</f>
        <v>10497713.9</v>
      </c>
      <c r="R15" s="20"/>
      <c r="S15" s="17">
        <f>S16+S17+S18</f>
        <v>10497713.9</v>
      </c>
      <c r="T15" s="20"/>
      <c r="U15" s="17">
        <f>U16+U17+U18</f>
        <v>10497713.9</v>
      </c>
      <c r="V15" s="20"/>
      <c r="W15" s="17">
        <f>W16+W17+W18</f>
        <v>10497713.9</v>
      </c>
      <c r="X15" s="21"/>
    </row>
    <row r="16" spans="1:25" s="14" customFormat="1" ht="14.25" customHeight="1" x14ac:dyDescent="0.2">
      <c r="A16" s="15" t="s">
        <v>37</v>
      </c>
      <c r="B16" s="22" t="s">
        <v>38</v>
      </c>
      <c r="C16" s="23">
        <v>8055980.2000000002</v>
      </c>
      <c r="D16" s="26"/>
      <c r="E16" s="25">
        <f>C16+D16</f>
        <v>8055980.2000000002</v>
      </c>
      <c r="F16" s="26"/>
      <c r="G16" s="23">
        <f>E16+F16</f>
        <v>8055980.2000000002</v>
      </c>
      <c r="H16" s="26"/>
      <c r="I16" s="23">
        <f>G16+H16</f>
        <v>8055980.2000000002</v>
      </c>
      <c r="J16" s="26"/>
      <c r="K16" s="23">
        <f>I16+J16</f>
        <v>8055980.2000000002</v>
      </c>
      <c r="L16" s="26"/>
      <c r="M16" s="23">
        <f>K16+L16</f>
        <v>8055980.2000000002</v>
      </c>
      <c r="N16" s="26"/>
      <c r="O16" s="23">
        <f>M16+N16</f>
        <v>8055980.2000000002</v>
      </c>
      <c r="P16" s="26"/>
      <c r="Q16" s="23">
        <f>O16+P16</f>
        <v>8055980.2000000002</v>
      </c>
      <c r="R16" s="26"/>
      <c r="S16" s="23">
        <f>Q16+R16</f>
        <v>8055980.2000000002</v>
      </c>
      <c r="T16" s="26"/>
      <c r="U16" s="23">
        <f>S16+T16</f>
        <v>8055980.2000000002</v>
      </c>
      <c r="V16" s="26"/>
      <c r="W16" s="23">
        <f>U16+V16</f>
        <v>8055980.2000000002</v>
      </c>
      <c r="X16" s="21"/>
    </row>
    <row r="17" spans="1:25" s="14" customFormat="1" ht="15.75" customHeight="1" x14ac:dyDescent="0.2">
      <c r="A17" s="15" t="s">
        <v>39</v>
      </c>
      <c r="B17" s="22" t="s">
        <v>40</v>
      </c>
      <c r="C17" s="23">
        <v>2432325.6999999997</v>
      </c>
      <c r="D17" s="26"/>
      <c r="E17" s="25">
        <f t="shared" ref="E17:E18" si="1">C17+D17</f>
        <v>2432325.6999999997</v>
      </c>
      <c r="F17" s="26"/>
      <c r="G17" s="23">
        <f t="shared" ref="G17:G18" si="2">E17+F17</f>
        <v>2432325.6999999997</v>
      </c>
      <c r="H17" s="26"/>
      <c r="I17" s="23">
        <f t="shared" ref="I17:I18" si="3">G17+H17</f>
        <v>2432325.6999999997</v>
      </c>
      <c r="J17" s="26"/>
      <c r="K17" s="23">
        <f>I17+J17</f>
        <v>2432325.6999999997</v>
      </c>
      <c r="L17" s="26"/>
      <c r="M17" s="23">
        <f t="shared" ref="M17:M18" si="4">K17+L17</f>
        <v>2432325.6999999997</v>
      </c>
      <c r="N17" s="26"/>
      <c r="O17" s="23">
        <f t="shared" ref="O17:O18" si="5">M17+N17</f>
        <v>2432325.6999999997</v>
      </c>
      <c r="P17" s="26"/>
      <c r="Q17" s="23">
        <f t="shared" ref="Q17:Q18" si="6">O17+P17</f>
        <v>2432325.6999999997</v>
      </c>
      <c r="R17" s="26"/>
      <c r="S17" s="23">
        <f t="shared" ref="S17:S18" si="7">Q17+R17</f>
        <v>2432325.6999999997</v>
      </c>
      <c r="T17" s="26"/>
      <c r="U17" s="23">
        <f t="shared" ref="U17:U18" si="8">S17+T17</f>
        <v>2432325.6999999997</v>
      </c>
      <c r="V17" s="26"/>
      <c r="W17" s="23">
        <f t="shared" ref="W17:W18" si="9">U17+V17</f>
        <v>2432325.6999999997</v>
      </c>
      <c r="X17" s="21"/>
    </row>
    <row r="18" spans="1:25" s="14" customFormat="1" ht="16.5" customHeight="1" x14ac:dyDescent="0.2">
      <c r="A18" s="15" t="s">
        <v>41</v>
      </c>
      <c r="B18" s="22" t="s">
        <v>42</v>
      </c>
      <c r="C18" s="23">
        <v>9408</v>
      </c>
      <c r="D18" s="26"/>
      <c r="E18" s="25">
        <f t="shared" si="1"/>
        <v>9408</v>
      </c>
      <c r="F18" s="26"/>
      <c r="G18" s="23">
        <f t="shared" si="2"/>
        <v>9408</v>
      </c>
      <c r="H18" s="26"/>
      <c r="I18" s="23">
        <f t="shared" si="3"/>
        <v>9408</v>
      </c>
      <c r="J18" s="26"/>
      <c r="K18" s="23">
        <f>I18+J18</f>
        <v>9408</v>
      </c>
      <c r="L18" s="26"/>
      <c r="M18" s="23">
        <f t="shared" si="4"/>
        <v>9408</v>
      </c>
      <c r="N18" s="26"/>
      <c r="O18" s="23">
        <f t="shared" si="5"/>
        <v>9408</v>
      </c>
      <c r="P18" s="26"/>
      <c r="Q18" s="23">
        <f t="shared" si="6"/>
        <v>9408</v>
      </c>
      <c r="R18" s="26"/>
      <c r="S18" s="23">
        <f t="shared" si="7"/>
        <v>9408</v>
      </c>
      <c r="T18" s="26"/>
      <c r="U18" s="23">
        <f t="shared" si="8"/>
        <v>9408</v>
      </c>
      <c r="V18" s="26"/>
      <c r="W18" s="23">
        <f t="shared" si="9"/>
        <v>9408</v>
      </c>
      <c r="X18" s="21"/>
    </row>
    <row r="19" spans="1:25" s="14" customFormat="1" ht="25.5" x14ac:dyDescent="0.2">
      <c r="A19" s="28" t="s">
        <v>43</v>
      </c>
      <c r="B19" s="16" t="s">
        <v>44</v>
      </c>
      <c r="C19" s="17">
        <f>C20+C21</f>
        <v>61928.7</v>
      </c>
      <c r="D19" s="20"/>
      <c r="E19" s="19">
        <f>E20+E21</f>
        <v>61928.7</v>
      </c>
      <c r="F19" s="20"/>
      <c r="G19" s="17">
        <f>G20+G21</f>
        <v>61928.7</v>
      </c>
      <c r="H19" s="20"/>
      <c r="I19" s="17">
        <f>I20+I21</f>
        <v>61928.7</v>
      </c>
      <c r="J19" s="20"/>
      <c r="K19" s="17">
        <f>K20+K21</f>
        <v>61928.7</v>
      </c>
      <c r="L19" s="20"/>
      <c r="M19" s="17">
        <f>M20+M21</f>
        <v>61928.7</v>
      </c>
      <c r="N19" s="20"/>
      <c r="O19" s="17">
        <f>O20+O21</f>
        <v>61928.7</v>
      </c>
      <c r="P19" s="20"/>
      <c r="Q19" s="17">
        <f>Q20+Q21</f>
        <v>61928.7</v>
      </c>
      <c r="R19" s="20"/>
      <c r="S19" s="17">
        <f>S20+S21</f>
        <v>61928.7</v>
      </c>
      <c r="T19" s="20"/>
      <c r="U19" s="17">
        <f>U20+U21</f>
        <v>61928.7</v>
      </c>
      <c r="V19" s="20"/>
      <c r="W19" s="17">
        <f>W20+W21</f>
        <v>61928.7</v>
      </c>
      <c r="X19" s="21"/>
    </row>
    <row r="20" spans="1:25" s="14" customFormat="1" ht="18" customHeight="1" x14ac:dyDescent="0.2">
      <c r="A20" s="15" t="s">
        <v>45</v>
      </c>
      <c r="B20" s="22" t="s">
        <v>46</v>
      </c>
      <c r="C20" s="23">
        <v>60442</v>
      </c>
      <c r="D20" s="26"/>
      <c r="E20" s="25">
        <f>C20+D20</f>
        <v>60442</v>
      </c>
      <c r="F20" s="26"/>
      <c r="G20" s="23">
        <f>E20+F20</f>
        <v>60442</v>
      </c>
      <c r="H20" s="26"/>
      <c r="I20" s="23">
        <f>G20+H20</f>
        <v>60442</v>
      </c>
      <c r="J20" s="26"/>
      <c r="K20" s="23">
        <f>I20+J20</f>
        <v>60442</v>
      </c>
      <c r="L20" s="26"/>
      <c r="M20" s="23">
        <f>K20+L20</f>
        <v>60442</v>
      </c>
      <c r="N20" s="26"/>
      <c r="O20" s="23">
        <f>M20+N20</f>
        <v>60442</v>
      </c>
      <c r="P20" s="26"/>
      <c r="Q20" s="23">
        <f>O20+P20</f>
        <v>60442</v>
      </c>
      <c r="R20" s="26"/>
      <c r="S20" s="23">
        <f>Q20+R20</f>
        <v>60442</v>
      </c>
      <c r="T20" s="26"/>
      <c r="U20" s="23">
        <f>S20+T20</f>
        <v>60442</v>
      </c>
      <c r="V20" s="26"/>
      <c r="W20" s="23">
        <f>U20+V20</f>
        <v>60442</v>
      </c>
      <c r="X20" s="21"/>
    </row>
    <row r="21" spans="1:25" s="14" customFormat="1" ht="42" customHeight="1" x14ac:dyDescent="0.2">
      <c r="A21" s="15" t="s">
        <v>47</v>
      </c>
      <c r="B21" s="22" t="s">
        <v>48</v>
      </c>
      <c r="C21" s="23">
        <v>1486.7</v>
      </c>
      <c r="D21" s="26"/>
      <c r="E21" s="25">
        <f>C21+D21</f>
        <v>1486.7</v>
      </c>
      <c r="F21" s="26"/>
      <c r="G21" s="23">
        <f>E21+F21</f>
        <v>1486.7</v>
      </c>
      <c r="H21" s="26"/>
      <c r="I21" s="23">
        <f>G21+H21</f>
        <v>1486.7</v>
      </c>
      <c r="J21" s="26"/>
      <c r="K21" s="23">
        <f>I21+J21</f>
        <v>1486.7</v>
      </c>
      <c r="L21" s="26"/>
      <c r="M21" s="23">
        <f>K21+L21</f>
        <v>1486.7</v>
      </c>
      <c r="N21" s="26"/>
      <c r="O21" s="23">
        <f>M21+N21</f>
        <v>1486.7</v>
      </c>
      <c r="P21" s="26"/>
      <c r="Q21" s="23">
        <f>O21+P21</f>
        <v>1486.7</v>
      </c>
      <c r="R21" s="26"/>
      <c r="S21" s="23">
        <f>Q21+R21</f>
        <v>1486.7</v>
      </c>
      <c r="T21" s="26"/>
      <c r="U21" s="23">
        <f t="shared" ref="U21:U30" si="10">S21+T21</f>
        <v>1486.7</v>
      </c>
      <c r="V21" s="26"/>
      <c r="W21" s="23">
        <f t="shared" ref="W21:W30" si="11">U21+V21</f>
        <v>1486.7</v>
      </c>
      <c r="X21" s="21"/>
    </row>
    <row r="22" spans="1:25" s="14" customFormat="1" ht="16.5" customHeight="1" x14ac:dyDescent="0.2">
      <c r="A22" s="15" t="s">
        <v>49</v>
      </c>
      <c r="B22" s="16" t="s">
        <v>50</v>
      </c>
      <c r="C22" s="17">
        <v>358462.3</v>
      </c>
      <c r="D22" s="20"/>
      <c r="E22" s="19">
        <f>C22+D22</f>
        <v>358462.3</v>
      </c>
      <c r="F22" s="20"/>
      <c r="G22" s="17">
        <f>E22+F22</f>
        <v>358462.3</v>
      </c>
      <c r="H22" s="20"/>
      <c r="I22" s="17">
        <f>G22+H22</f>
        <v>358462.3</v>
      </c>
      <c r="J22" s="20"/>
      <c r="K22" s="17">
        <f>I22+J22</f>
        <v>358462.3</v>
      </c>
      <c r="L22" s="20"/>
      <c r="M22" s="17">
        <f>K22+L22</f>
        <v>358462.3</v>
      </c>
      <c r="N22" s="20"/>
      <c r="O22" s="17">
        <f>M22+N22</f>
        <v>358462.3</v>
      </c>
      <c r="P22" s="20"/>
      <c r="Q22" s="17">
        <f>O22+P22</f>
        <v>358462.3</v>
      </c>
      <c r="R22" s="20"/>
      <c r="S22" s="17">
        <f>Q22+R22</f>
        <v>358462.3</v>
      </c>
      <c r="T22" s="20"/>
      <c r="U22" s="23">
        <f t="shared" si="10"/>
        <v>358462.3</v>
      </c>
      <c r="V22" s="20"/>
      <c r="W22" s="23">
        <f t="shared" si="11"/>
        <v>358462.3</v>
      </c>
      <c r="X22" s="21"/>
    </row>
    <row r="23" spans="1:25" s="14" customFormat="1" ht="42" customHeight="1" x14ac:dyDescent="0.2">
      <c r="A23" s="15" t="s">
        <v>51</v>
      </c>
      <c r="B23" s="16" t="s">
        <v>52</v>
      </c>
      <c r="C23" s="17">
        <v>1223.5</v>
      </c>
      <c r="D23" s="20"/>
      <c r="E23" s="19">
        <f t="shared" ref="E23:E30" si="12">C23+D23</f>
        <v>1223.5</v>
      </c>
      <c r="F23" s="20"/>
      <c r="G23" s="17">
        <f t="shared" ref="G23:G30" si="13">E23+F23</f>
        <v>1223.5</v>
      </c>
      <c r="H23" s="20"/>
      <c r="I23" s="17">
        <f t="shared" ref="I23:I30" si="14">G23+H23</f>
        <v>1223.5</v>
      </c>
      <c r="J23" s="20"/>
      <c r="K23" s="17">
        <f t="shared" ref="K23:K30" si="15">I23+J23</f>
        <v>1223.5</v>
      </c>
      <c r="L23" s="20"/>
      <c r="M23" s="17">
        <f t="shared" ref="M23:M30" si="16">K23+L23</f>
        <v>1223.5</v>
      </c>
      <c r="N23" s="20"/>
      <c r="O23" s="17">
        <f t="shared" ref="O23:O30" si="17">M23+N23</f>
        <v>1223.5</v>
      </c>
      <c r="P23" s="20"/>
      <c r="Q23" s="17">
        <f t="shared" ref="Q23:Q30" si="18">O23+P23</f>
        <v>1223.5</v>
      </c>
      <c r="R23" s="20"/>
      <c r="S23" s="17">
        <f t="shared" ref="S23:S30" si="19">Q23+R23</f>
        <v>1223.5</v>
      </c>
      <c r="T23" s="20"/>
      <c r="U23" s="23">
        <f t="shared" si="10"/>
        <v>1223.5</v>
      </c>
      <c r="V23" s="20"/>
      <c r="W23" s="23">
        <f t="shared" si="11"/>
        <v>1223.5</v>
      </c>
      <c r="X23" s="21"/>
    </row>
    <row r="24" spans="1:25" ht="41.25" customHeight="1" x14ac:dyDescent="0.2">
      <c r="A24" s="15" t="s">
        <v>53</v>
      </c>
      <c r="B24" s="16" t="s">
        <v>54</v>
      </c>
      <c r="C24" s="17">
        <v>99368.8</v>
      </c>
      <c r="D24" s="20"/>
      <c r="E24" s="19">
        <f t="shared" si="12"/>
        <v>99368.8</v>
      </c>
      <c r="F24" s="20"/>
      <c r="G24" s="17">
        <f t="shared" si="13"/>
        <v>99368.8</v>
      </c>
      <c r="H24" s="20"/>
      <c r="I24" s="17">
        <f t="shared" si="14"/>
        <v>99368.8</v>
      </c>
      <c r="J24" s="20"/>
      <c r="K24" s="17">
        <f t="shared" si="15"/>
        <v>99368.8</v>
      </c>
      <c r="L24" s="20"/>
      <c r="M24" s="17">
        <f t="shared" si="16"/>
        <v>99368.8</v>
      </c>
      <c r="N24" s="20"/>
      <c r="O24" s="17">
        <f t="shared" si="17"/>
        <v>99368.8</v>
      </c>
      <c r="P24" s="20"/>
      <c r="Q24" s="17">
        <f t="shared" si="18"/>
        <v>99368.8</v>
      </c>
      <c r="R24" s="20">
        <v>-1187.5</v>
      </c>
      <c r="S24" s="17">
        <f t="shared" si="19"/>
        <v>98181.3</v>
      </c>
      <c r="T24" s="20"/>
      <c r="U24" s="23">
        <f t="shared" si="10"/>
        <v>98181.3</v>
      </c>
      <c r="V24" s="20"/>
      <c r="W24" s="23">
        <f t="shared" si="11"/>
        <v>98181.3</v>
      </c>
      <c r="X24" s="21">
        <f>R24</f>
        <v>-1187.5</v>
      </c>
    </row>
    <row r="25" spans="1:25" ht="30.75" customHeight="1" x14ac:dyDescent="0.2">
      <c r="A25" s="15" t="s">
        <v>55</v>
      </c>
      <c r="B25" s="16" t="s">
        <v>56</v>
      </c>
      <c r="C25" s="17">
        <v>114194</v>
      </c>
      <c r="D25" s="20"/>
      <c r="E25" s="19">
        <f t="shared" si="12"/>
        <v>114194</v>
      </c>
      <c r="F25" s="20"/>
      <c r="G25" s="17">
        <f t="shared" si="13"/>
        <v>114194</v>
      </c>
      <c r="H25" s="20"/>
      <c r="I25" s="17">
        <f t="shared" si="14"/>
        <v>114194</v>
      </c>
      <c r="J25" s="20"/>
      <c r="K25" s="17">
        <f t="shared" si="15"/>
        <v>114194</v>
      </c>
      <c r="L25" s="20"/>
      <c r="M25" s="17">
        <f t="shared" si="16"/>
        <v>114194</v>
      </c>
      <c r="N25" s="20"/>
      <c r="O25" s="17">
        <f t="shared" si="17"/>
        <v>114194</v>
      </c>
      <c r="P25" s="20"/>
      <c r="Q25" s="17">
        <f t="shared" si="18"/>
        <v>114194</v>
      </c>
      <c r="R25" s="20"/>
      <c r="S25" s="17">
        <f t="shared" si="19"/>
        <v>114194</v>
      </c>
      <c r="T25" s="20"/>
      <c r="U25" s="23">
        <f t="shared" si="10"/>
        <v>114194</v>
      </c>
      <c r="V25" s="20"/>
      <c r="W25" s="23">
        <f t="shared" si="11"/>
        <v>114194</v>
      </c>
      <c r="X25" s="21"/>
    </row>
    <row r="26" spans="1:25" ht="42" customHeight="1" x14ac:dyDescent="0.2">
      <c r="A26" s="15" t="s">
        <v>57</v>
      </c>
      <c r="B26" s="16" t="s">
        <v>58</v>
      </c>
      <c r="C26" s="17">
        <v>225329.5</v>
      </c>
      <c r="D26" s="20"/>
      <c r="E26" s="19">
        <f t="shared" si="12"/>
        <v>225329.5</v>
      </c>
      <c r="F26" s="20"/>
      <c r="G26" s="17">
        <f t="shared" si="13"/>
        <v>225329.5</v>
      </c>
      <c r="H26" s="20"/>
      <c r="I26" s="17">
        <f t="shared" si="14"/>
        <v>225329.5</v>
      </c>
      <c r="J26" s="20"/>
      <c r="K26" s="17">
        <f t="shared" si="15"/>
        <v>225329.5</v>
      </c>
      <c r="L26" s="20">
        <v>21107</v>
      </c>
      <c r="M26" s="17">
        <f t="shared" si="16"/>
        <v>246436.5</v>
      </c>
      <c r="N26" s="20"/>
      <c r="O26" s="17">
        <f t="shared" si="17"/>
        <v>246436.5</v>
      </c>
      <c r="P26" s="20"/>
      <c r="Q26" s="17">
        <f t="shared" si="18"/>
        <v>246436.5</v>
      </c>
      <c r="R26" s="20">
        <v>1187.5</v>
      </c>
      <c r="S26" s="17">
        <f t="shared" si="19"/>
        <v>247624</v>
      </c>
      <c r="T26" s="20"/>
      <c r="U26" s="23">
        <f t="shared" si="10"/>
        <v>247624</v>
      </c>
      <c r="V26" s="20"/>
      <c r="W26" s="23">
        <f t="shared" si="11"/>
        <v>247624</v>
      </c>
      <c r="X26" s="21">
        <f>L26+R26</f>
        <v>22294.5</v>
      </c>
    </row>
    <row r="27" spans="1:25" ht="28.5" customHeight="1" x14ac:dyDescent="0.2">
      <c r="A27" s="15" t="s">
        <v>59</v>
      </c>
      <c r="B27" s="16" t="s">
        <v>60</v>
      </c>
      <c r="C27" s="17"/>
      <c r="D27" s="20"/>
      <c r="E27" s="19"/>
      <c r="F27" s="20"/>
      <c r="G27" s="17"/>
      <c r="H27" s="20"/>
      <c r="I27" s="17"/>
      <c r="J27" s="20"/>
      <c r="K27" s="17"/>
      <c r="L27" s="20"/>
      <c r="M27" s="17"/>
      <c r="N27" s="20"/>
      <c r="O27" s="17"/>
      <c r="P27" s="20"/>
      <c r="Q27" s="17"/>
      <c r="R27" s="20"/>
      <c r="S27" s="17"/>
      <c r="T27" s="20"/>
      <c r="U27" s="23"/>
      <c r="V27" s="20"/>
      <c r="W27" s="23"/>
      <c r="X27" s="21"/>
    </row>
    <row r="28" spans="1:25" ht="15.75" customHeight="1" x14ac:dyDescent="0.2">
      <c r="A28" s="15" t="s">
        <v>61</v>
      </c>
      <c r="B28" s="16" t="s">
        <v>62</v>
      </c>
      <c r="C28" s="17">
        <v>14000</v>
      </c>
      <c r="D28" s="20"/>
      <c r="E28" s="19">
        <f t="shared" si="12"/>
        <v>14000</v>
      </c>
      <c r="F28" s="20"/>
      <c r="G28" s="17">
        <f t="shared" si="13"/>
        <v>14000</v>
      </c>
      <c r="H28" s="20"/>
      <c r="I28" s="17">
        <f t="shared" si="14"/>
        <v>14000</v>
      </c>
      <c r="J28" s="20"/>
      <c r="K28" s="17">
        <f t="shared" si="15"/>
        <v>14000</v>
      </c>
      <c r="L28" s="20"/>
      <c r="M28" s="17">
        <f t="shared" si="16"/>
        <v>14000</v>
      </c>
      <c r="N28" s="20"/>
      <c r="O28" s="17">
        <f t="shared" si="17"/>
        <v>14000</v>
      </c>
      <c r="P28" s="20"/>
      <c r="Q28" s="17">
        <f t="shared" si="18"/>
        <v>14000</v>
      </c>
      <c r="R28" s="20"/>
      <c r="S28" s="17">
        <f t="shared" si="19"/>
        <v>14000</v>
      </c>
      <c r="T28" s="20"/>
      <c r="U28" s="23">
        <f t="shared" si="10"/>
        <v>14000</v>
      </c>
      <c r="V28" s="20"/>
      <c r="W28" s="23">
        <f t="shared" si="11"/>
        <v>14000</v>
      </c>
      <c r="X28" s="21"/>
    </row>
    <row r="29" spans="1:25" ht="15.75" customHeight="1" x14ac:dyDescent="0.2">
      <c r="A29" s="15" t="s">
        <v>63</v>
      </c>
      <c r="B29" s="16" t="s">
        <v>64</v>
      </c>
      <c r="C29" s="17">
        <v>817639.20000000007</v>
      </c>
      <c r="D29" s="20"/>
      <c r="E29" s="19">
        <f t="shared" si="12"/>
        <v>817639.20000000007</v>
      </c>
      <c r="F29" s="20">
        <v>60000</v>
      </c>
      <c r="G29" s="17">
        <f t="shared" si="13"/>
        <v>877639.20000000007</v>
      </c>
      <c r="H29" s="20"/>
      <c r="I29" s="17">
        <f t="shared" si="14"/>
        <v>877639.20000000007</v>
      </c>
      <c r="J29" s="20"/>
      <c r="K29" s="17">
        <f t="shared" si="15"/>
        <v>877639.20000000007</v>
      </c>
      <c r="L29" s="20">
        <v>-72.900000000000006</v>
      </c>
      <c r="M29" s="17">
        <f t="shared" si="16"/>
        <v>877566.3</v>
      </c>
      <c r="N29" s="20"/>
      <c r="O29" s="17">
        <f t="shared" si="17"/>
        <v>877566.3</v>
      </c>
      <c r="P29" s="20"/>
      <c r="Q29" s="17">
        <f t="shared" si="18"/>
        <v>877566.3</v>
      </c>
      <c r="R29" s="20"/>
      <c r="S29" s="17">
        <f t="shared" si="19"/>
        <v>877566.3</v>
      </c>
      <c r="T29" s="20"/>
      <c r="U29" s="23">
        <f t="shared" si="10"/>
        <v>877566.3</v>
      </c>
      <c r="V29" s="20"/>
      <c r="W29" s="23">
        <f t="shared" si="11"/>
        <v>877566.3</v>
      </c>
      <c r="X29" s="21">
        <f>F29+L29</f>
        <v>59927.1</v>
      </c>
    </row>
    <row r="30" spans="1:25" ht="15.75" customHeight="1" x14ac:dyDescent="0.2">
      <c r="A30" s="15" t="s">
        <v>65</v>
      </c>
      <c r="B30" s="16" t="s">
        <v>66</v>
      </c>
      <c r="C30" s="17">
        <v>6040</v>
      </c>
      <c r="D30" s="20"/>
      <c r="E30" s="19">
        <f t="shared" si="12"/>
        <v>6040</v>
      </c>
      <c r="F30" s="20"/>
      <c r="G30" s="17">
        <f t="shared" si="13"/>
        <v>6040</v>
      </c>
      <c r="H30" s="20"/>
      <c r="I30" s="17">
        <f t="shared" si="14"/>
        <v>6040</v>
      </c>
      <c r="J30" s="20"/>
      <c r="K30" s="17">
        <f t="shared" si="15"/>
        <v>6040</v>
      </c>
      <c r="L30" s="20"/>
      <c r="M30" s="17">
        <f t="shared" si="16"/>
        <v>6040</v>
      </c>
      <c r="N30" s="20"/>
      <c r="O30" s="17">
        <f t="shared" si="17"/>
        <v>6040</v>
      </c>
      <c r="P30" s="20"/>
      <c r="Q30" s="17">
        <f t="shared" si="18"/>
        <v>6040</v>
      </c>
      <c r="R30" s="20"/>
      <c r="S30" s="17">
        <f t="shared" si="19"/>
        <v>6040</v>
      </c>
      <c r="T30" s="20"/>
      <c r="U30" s="23">
        <f t="shared" si="10"/>
        <v>6040</v>
      </c>
      <c r="V30" s="20"/>
      <c r="W30" s="23">
        <f t="shared" si="11"/>
        <v>6040</v>
      </c>
      <c r="X30" s="21"/>
    </row>
    <row r="31" spans="1:25" s="14" customFormat="1" ht="18" customHeight="1" x14ac:dyDescent="0.2">
      <c r="A31" s="29" t="s">
        <v>67</v>
      </c>
      <c r="B31" s="30" t="s">
        <v>68</v>
      </c>
      <c r="C31" s="31">
        <f>C32+C38+C39+C40</f>
        <v>34748147.800000004</v>
      </c>
      <c r="D31" s="31"/>
      <c r="E31" s="31">
        <f t="shared" ref="E31:F31" si="20">E32+E38+E39+E40</f>
        <v>34748147.800000004</v>
      </c>
      <c r="F31" s="31">
        <f t="shared" si="20"/>
        <v>426955.49999999907</v>
      </c>
      <c r="G31" s="31">
        <f>G32+G38+G39+G40</f>
        <v>35175103.299999997</v>
      </c>
      <c r="H31" s="31">
        <f>H32+H38+H39+H40</f>
        <v>145974</v>
      </c>
      <c r="I31" s="31">
        <f>I32+I38+I39+I40</f>
        <v>35321077.300000004</v>
      </c>
      <c r="J31" s="31"/>
      <c r="K31" s="31">
        <f t="shared" ref="K31:X31" si="21">K32+K38+K39+K40</f>
        <v>35321077.300000004</v>
      </c>
      <c r="L31" s="31">
        <f t="shared" si="21"/>
        <v>8891376.299999997</v>
      </c>
      <c r="M31" s="31">
        <f t="shared" si="21"/>
        <v>44212453.599999994</v>
      </c>
      <c r="N31" s="31">
        <f t="shared" si="21"/>
        <v>462200</v>
      </c>
      <c r="O31" s="31">
        <f t="shared" si="21"/>
        <v>44674653.599999994</v>
      </c>
      <c r="P31" s="31">
        <f t="shared" si="21"/>
        <v>1821033.2999999984</v>
      </c>
      <c r="Q31" s="31">
        <f t="shared" si="21"/>
        <v>46495686.899999999</v>
      </c>
      <c r="R31" s="31">
        <f t="shared" si="21"/>
        <v>4086203.8000000021</v>
      </c>
      <c r="S31" s="31">
        <f>S32+S38+S39+S40</f>
        <v>50581890.699999996</v>
      </c>
      <c r="T31" s="31">
        <f>T32+T38+T39+T40</f>
        <v>2382784.9999999981</v>
      </c>
      <c r="U31" s="31">
        <f t="shared" ref="U31:V31" si="22">U32+U38+U39+U40</f>
        <v>52964675.700000003</v>
      </c>
      <c r="V31" s="31">
        <f t="shared" si="22"/>
        <v>1078250</v>
      </c>
      <c r="W31" s="31">
        <f t="shared" si="21"/>
        <v>54042925.700000003</v>
      </c>
      <c r="X31" s="31">
        <f t="shared" si="21"/>
        <v>19294777.899999991</v>
      </c>
      <c r="Y31" s="13"/>
    </row>
    <row r="32" spans="1:25" s="14" customFormat="1" ht="38.25" x14ac:dyDescent="0.25">
      <c r="A32" s="15" t="s">
        <v>69</v>
      </c>
      <c r="B32" s="16" t="s">
        <v>70</v>
      </c>
      <c r="C32" s="17">
        <f>C33+C34+C35+C36+C37</f>
        <v>34122899.400000006</v>
      </c>
      <c r="D32" s="20"/>
      <c r="E32" s="19">
        <f>E33+E34+E35+E36+E37</f>
        <v>34122899.400000006</v>
      </c>
      <c r="F32" s="20">
        <f>F33+F34+F35+F36+F37</f>
        <v>425988.99999999907</v>
      </c>
      <c r="G32" s="17">
        <f>G33+G34+G35+G36+G37</f>
        <v>34548888.399999999</v>
      </c>
      <c r="H32" s="20">
        <f>H33+H34+H35+H36+H37</f>
        <v>141517.79999999999</v>
      </c>
      <c r="I32" s="17">
        <f>I33+I34+I35+I36+I37</f>
        <v>34690406.200000003</v>
      </c>
      <c r="J32" s="20"/>
      <c r="K32" s="17">
        <f t="shared" ref="K32:N32" si="23">K33+K34+K35+K36+K37</f>
        <v>34690406.200000003</v>
      </c>
      <c r="L32" s="20">
        <f t="shared" si="23"/>
        <v>8901338.5999999978</v>
      </c>
      <c r="M32" s="17">
        <f>M33+M34+M35+M36+M37</f>
        <v>43591744.799999997</v>
      </c>
      <c r="N32" s="20">
        <f t="shared" si="23"/>
        <v>462200</v>
      </c>
      <c r="O32" s="17">
        <f>O33+O34+O35+O36+O37</f>
        <v>44053944.799999997</v>
      </c>
      <c r="P32" s="20">
        <f>P33+P34+P35+P36+P37</f>
        <v>1835275.1999999983</v>
      </c>
      <c r="Q32" s="17">
        <f t="shared" ref="Q32:R32" si="24">Q33+Q34+Q35+Q36+Q37</f>
        <v>45889220</v>
      </c>
      <c r="R32" s="20">
        <f t="shared" si="24"/>
        <v>4082955.9000000022</v>
      </c>
      <c r="S32" s="17">
        <f>S33+S34+S35+S36+S37</f>
        <v>49972175.899999999</v>
      </c>
      <c r="T32" s="20">
        <f>T33+T34+T35+T36</f>
        <v>2382914.4999999981</v>
      </c>
      <c r="U32" s="17">
        <f>U33+U34+U35+U36</f>
        <v>52355090.400000006</v>
      </c>
      <c r="V32" s="20">
        <f>V33+V34+V35+V36</f>
        <v>1078250</v>
      </c>
      <c r="W32" s="17">
        <f>W33+W34+W35+W36+W37</f>
        <v>53433340.400000006</v>
      </c>
      <c r="X32" s="21">
        <f>X33+X34+X35+X36+X37</f>
        <v>19310440.999999993</v>
      </c>
      <c r="Y32" s="32"/>
    </row>
    <row r="33" spans="1:29" ht="27.75" customHeight="1" x14ac:dyDescent="0.2">
      <c r="A33" s="15" t="s">
        <v>71</v>
      </c>
      <c r="B33" s="16" t="s">
        <v>72</v>
      </c>
      <c r="C33" s="17">
        <v>12074102.800000001</v>
      </c>
      <c r="D33" s="20"/>
      <c r="E33" s="19">
        <f>C33+D33</f>
        <v>12074102.800000001</v>
      </c>
      <c r="F33" s="20"/>
      <c r="G33" s="17">
        <f>E33+F33</f>
        <v>12074102.800000001</v>
      </c>
      <c r="H33" s="20"/>
      <c r="I33" s="17">
        <f>G33+H33</f>
        <v>12074102.800000001</v>
      </c>
      <c r="J33" s="20"/>
      <c r="K33" s="17">
        <f>I33+J33</f>
        <v>12074102.800000001</v>
      </c>
      <c r="L33" s="20">
        <v>3276500.2999999989</v>
      </c>
      <c r="M33" s="17">
        <f>K33+L33</f>
        <v>15350603.1</v>
      </c>
      <c r="N33" s="20"/>
      <c r="O33" s="17">
        <f>M33+N33</f>
        <v>15350603.1</v>
      </c>
      <c r="P33" s="20">
        <v>771800</v>
      </c>
      <c r="Q33" s="17">
        <f>O33+P33</f>
        <v>16122403.1</v>
      </c>
      <c r="R33" s="20">
        <v>3376479.4000000004</v>
      </c>
      <c r="S33" s="17">
        <f>Q33+R33</f>
        <v>19498882.5</v>
      </c>
      <c r="T33" s="20">
        <v>181251</v>
      </c>
      <c r="U33" s="17">
        <f>S33+T33</f>
        <v>19680133.5</v>
      </c>
      <c r="V33" s="20">
        <v>1078250</v>
      </c>
      <c r="W33" s="17">
        <f>U33+V33</f>
        <v>20758383.5</v>
      </c>
      <c r="X33" s="21">
        <f>L33+P33+R33+T33+V33</f>
        <v>8684280.6999999993</v>
      </c>
      <c r="Y33" s="33"/>
      <c r="Z33" s="34"/>
      <c r="AA33" s="14"/>
      <c r="AB33" s="34"/>
    </row>
    <row r="34" spans="1:29" ht="42" customHeight="1" x14ac:dyDescent="0.2">
      <c r="A34" s="15" t="s">
        <v>73</v>
      </c>
      <c r="B34" s="16" t="s">
        <v>74</v>
      </c>
      <c r="C34" s="17">
        <v>12878086.9</v>
      </c>
      <c r="D34" s="20"/>
      <c r="E34" s="19">
        <f t="shared" ref="E34:E38" si="25">C34+D34</f>
        <v>12878086.9</v>
      </c>
      <c r="F34" s="20">
        <v>85336.199999999255</v>
      </c>
      <c r="G34" s="17">
        <f t="shared" ref="G34:G39" si="26">E34+F34</f>
        <v>12963423.1</v>
      </c>
      <c r="H34" s="20">
        <v>41517.800000000003</v>
      </c>
      <c r="I34" s="17">
        <f t="shared" ref="I34:I39" si="27">G34+H34</f>
        <v>13004940.9</v>
      </c>
      <c r="J34" s="20"/>
      <c r="K34" s="17">
        <f t="shared" ref="K34:K39" si="28">I34+J34</f>
        <v>13004940.9</v>
      </c>
      <c r="L34" s="20">
        <v>4150290.4000000004</v>
      </c>
      <c r="M34" s="17">
        <f t="shared" ref="M34:M36" si="29">K34+L34</f>
        <v>17155231.300000001</v>
      </c>
      <c r="N34" s="20"/>
      <c r="O34" s="17">
        <f t="shared" ref="O34:O40" si="30">M34+N34</f>
        <v>17155231.300000001</v>
      </c>
      <c r="P34" s="20">
        <v>874339.09999999776</v>
      </c>
      <c r="Q34" s="17">
        <f t="shared" ref="Q34:Q40" si="31">O34+P34</f>
        <v>18029570.399999999</v>
      </c>
      <c r="R34" s="20">
        <v>222218.90000000224</v>
      </c>
      <c r="S34" s="17">
        <f t="shared" ref="S34:S36" si="32">Q34+R34</f>
        <v>18251789.300000001</v>
      </c>
      <c r="T34" s="20">
        <v>878614.89999999851</v>
      </c>
      <c r="U34" s="17">
        <f t="shared" ref="U34:U40" si="33">S34+T34</f>
        <v>19130404.199999999</v>
      </c>
      <c r="V34" s="20"/>
      <c r="W34" s="17">
        <f t="shared" ref="W34:W40" si="34">U34+V34</f>
        <v>19130404.199999999</v>
      </c>
      <c r="X34" s="21">
        <f>F34+H34+L34+P34+R34+T34</f>
        <v>6252317.299999998</v>
      </c>
      <c r="Y34" s="33"/>
      <c r="Z34" s="34"/>
      <c r="AB34" s="34"/>
    </row>
    <row r="35" spans="1:29" ht="27.75" customHeight="1" x14ac:dyDescent="0.2">
      <c r="A35" s="15" t="s">
        <v>75</v>
      </c>
      <c r="B35" s="16" t="s">
        <v>76</v>
      </c>
      <c r="C35" s="17">
        <v>5872072.2000000002</v>
      </c>
      <c r="D35" s="20"/>
      <c r="E35" s="19">
        <f t="shared" si="25"/>
        <v>5872072.2000000002</v>
      </c>
      <c r="F35" s="20"/>
      <c r="G35" s="17">
        <f t="shared" si="26"/>
        <v>5872072.2000000002</v>
      </c>
      <c r="H35" s="20"/>
      <c r="I35" s="17">
        <f t="shared" si="27"/>
        <v>5872072.2000000002</v>
      </c>
      <c r="J35" s="20"/>
      <c r="K35" s="17">
        <f t="shared" si="28"/>
        <v>5872072.2000000002</v>
      </c>
      <c r="L35" s="20">
        <v>7413.3999999994412</v>
      </c>
      <c r="M35" s="17">
        <f t="shared" si="29"/>
        <v>5879485.5999999996</v>
      </c>
      <c r="N35" s="20"/>
      <c r="O35" s="17">
        <f t="shared" si="30"/>
        <v>5879485.5999999996</v>
      </c>
      <c r="P35" s="20"/>
      <c r="Q35" s="17">
        <f t="shared" si="31"/>
        <v>5879485.5999999996</v>
      </c>
      <c r="R35" s="20"/>
      <c r="S35" s="17">
        <f t="shared" si="32"/>
        <v>5879485.5999999996</v>
      </c>
      <c r="T35" s="20">
        <v>956527.5</v>
      </c>
      <c r="U35" s="17">
        <f t="shared" si="33"/>
        <v>6836013.0999999996</v>
      </c>
      <c r="V35" s="20"/>
      <c r="W35" s="17">
        <f t="shared" si="34"/>
        <v>6836013.0999999996</v>
      </c>
      <c r="X35" s="21">
        <f>L35+T35</f>
        <v>963940.89999999944</v>
      </c>
      <c r="Y35" s="33"/>
      <c r="Z35" s="34"/>
      <c r="AB35" s="34"/>
    </row>
    <row r="36" spans="1:29" ht="15.75" customHeight="1" x14ac:dyDescent="0.2">
      <c r="A36" s="15" t="s">
        <v>77</v>
      </c>
      <c r="B36" s="16" t="s">
        <v>78</v>
      </c>
      <c r="C36" s="17">
        <v>3298637.5</v>
      </c>
      <c r="D36" s="20"/>
      <c r="E36" s="19">
        <f t="shared" si="25"/>
        <v>3298637.5</v>
      </c>
      <c r="F36" s="20">
        <v>340652.79999999981</v>
      </c>
      <c r="G36" s="17">
        <f t="shared" si="26"/>
        <v>3639290.3</v>
      </c>
      <c r="H36" s="20">
        <v>100000</v>
      </c>
      <c r="I36" s="17">
        <f t="shared" si="27"/>
        <v>3739290.3</v>
      </c>
      <c r="J36" s="20"/>
      <c r="K36" s="17">
        <f t="shared" si="28"/>
        <v>3739290.3</v>
      </c>
      <c r="L36" s="20">
        <v>1467134.5</v>
      </c>
      <c r="M36" s="17">
        <f t="shared" si="29"/>
        <v>5206424.8</v>
      </c>
      <c r="N36" s="20">
        <v>462200</v>
      </c>
      <c r="O36" s="17">
        <f t="shared" si="30"/>
        <v>5668624.7999999998</v>
      </c>
      <c r="P36" s="20">
        <v>189136.10000000056</v>
      </c>
      <c r="Q36" s="17">
        <f t="shared" si="31"/>
        <v>5857760.9000000004</v>
      </c>
      <c r="R36" s="20">
        <v>484257.59999999963</v>
      </c>
      <c r="S36" s="17">
        <f t="shared" si="32"/>
        <v>6342018.5</v>
      </c>
      <c r="T36" s="20">
        <v>366521.09999999963</v>
      </c>
      <c r="U36" s="17">
        <f t="shared" si="33"/>
        <v>6708539.5999999996</v>
      </c>
      <c r="V36" s="20"/>
      <c r="W36" s="17">
        <f t="shared" si="34"/>
        <v>6708539.5999999996</v>
      </c>
      <c r="X36" s="21">
        <f>F36+H36+L36+N36+P36+R36+T36</f>
        <v>3409902.0999999996</v>
      </c>
      <c r="Y36" s="33"/>
      <c r="Z36" s="34"/>
      <c r="AB36" s="34"/>
    </row>
    <row r="37" spans="1:29" ht="27.75" customHeight="1" x14ac:dyDescent="0.2">
      <c r="A37" s="35" t="s">
        <v>79</v>
      </c>
      <c r="B37" s="36" t="s">
        <v>80</v>
      </c>
      <c r="C37" s="37"/>
      <c r="D37" s="38"/>
      <c r="E37" s="19"/>
      <c r="F37" s="38"/>
      <c r="G37" s="17"/>
      <c r="H37" s="38"/>
      <c r="I37" s="17"/>
      <c r="J37" s="38"/>
      <c r="K37" s="17"/>
      <c r="L37" s="38"/>
      <c r="M37" s="17"/>
      <c r="N37" s="38"/>
      <c r="O37" s="17"/>
      <c r="P37" s="38"/>
      <c r="Q37" s="17"/>
      <c r="R37" s="38"/>
      <c r="S37" s="17"/>
      <c r="T37" s="38"/>
      <c r="U37" s="17">
        <f t="shared" si="33"/>
        <v>0</v>
      </c>
      <c r="V37" s="38"/>
      <c r="W37" s="17">
        <f t="shared" si="34"/>
        <v>0</v>
      </c>
      <c r="X37" s="21"/>
    </row>
    <row r="38" spans="1:29" ht="48" customHeight="1" x14ac:dyDescent="0.2">
      <c r="A38" s="35" t="s">
        <v>81</v>
      </c>
      <c r="B38" s="36" t="s">
        <v>82</v>
      </c>
      <c r="C38" s="37">
        <v>625248.4</v>
      </c>
      <c r="D38" s="38"/>
      <c r="E38" s="19">
        <f t="shared" si="25"/>
        <v>625248.4</v>
      </c>
      <c r="F38" s="38"/>
      <c r="G38" s="17">
        <f t="shared" si="26"/>
        <v>625248.4</v>
      </c>
      <c r="H38" s="38"/>
      <c r="I38" s="17">
        <f t="shared" si="27"/>
        <v>625248.4</v>
      </c>
      <c r="J38" s="38"/>
      <c r="K38" s="17">
        <f t="shared" si="28"/>
        <v>625248.4</v>
      </c>
      <c r="L38" s="38">
        <v>7236.9</v>
      </c>
      <c r="M38" s="37">
        <f>K38+L38</f>
        <v>632485.30000000005</v>
      </c>
      <c r="N38" s="38"/>
      <c r="O38" s="17">
        <f t="shared" si="30"/>
        <v>632485.30000000005</v>
      </c>
      <c r="P38" s="38"/>
      <c r="Q38" s="17">
        <f t="shared" si="31"/>
        <v>632485.30000000005</v>
      </c>
      <c r="R38" s="38"/>
      <c r="S38" s="37">
        <f>Q38+R38</f>
        <v>632485.30000000005</v>
      </c>
      <c r="T38" s="38">
        <v>-129.5</v>
      </c>
      <c r="U38" s="17">
        <f t="shared" si="33"/>
        <v>632355.80000000005</v>
      </c>
      <c r="V38" s="38"/>
      <c r="W38" s="17">
        <f t="shared" si="34"/>
        <v>632355.80000000005</v>
      </c>
      <c r="X38" s="21">
        <f>L38+T38</f>
        <v>7107.4</v>
      </c>
      <c r="AA38" s="34"/>
    </row>
    <row r="39" spans="1:29" ht="66.75" customHeight="1" x14ac:dyDescent="0.2">
      <c r="A39" s="35" t="s">
        <v>83</v>
      </c>
      <c r="B39" s="36" t="s">
        <v>84</v>
      </c>
      <c r="C39" s="37"/>
      <c r="D39" s="20"/>
      <c r="E39" s="19"/>
      <c r="F39" s="20">
        <v>966.5</v>
      </c>
      <c r="G39" s="17">
        <f t="shared" si="26"/>
        <v>966.5</v>
      </c>
      <c r="H39" s="20">
        <v>4456.2</v>
      </c>
      <c r="I39" s="17">
        <f t="shared" si="27"/>
        <v>5422.7</v>
      </c>
      <c r="J39" s="20"/>
      <c r="K39" s="17">
        <f t="shared" si="28"/>
        <v>5422.7</v>
      </c>
      <c r="L39" s="20">
        <v>1252.2</v>
      </c>
      <c r="M39" s="37">
        <f t="shared" ref="M39:M40" si="35">K39+L39</f>
        <v>6674.9</v>
      </c>
      <c r="N39" s="20"/>
      <c r="O39" s="17">
        <f t="shared" si="30"/>
        <v>6674.9</v>
      </c>
      <c r="P39" s="20"/>
      <c r="Q39" s="17">
        <f t="shared" si="31"/>
        <v>6674.9</v>
      </c>
      <c r="R39" s="20">
        <v>3247.8999999999996</v>
      </c>
      <c r="S39" s="37">
        <f t="shared" ref="S39:S40" si="36">Q39+R39</f>
        <v>9922.7999999999993</v>
      </c>
      <c r="T39" s="20"/>
      <c r="U39" s="17">
        <f t="shared" si="33"/>
        <v>9922.7999999999993</v>
      </c>
      <c r="V39" s="20"/>
      <c r="W39" s="17">
        <f t="shared" si="34"/>
        <v>9922.7999999999993</v>
      </c>
      <c r="X39" s="21">
        <f>F39+H39+L39+R39</f>
        <v>9922.7999999999993</v>
      </c>
    </row>
    <row r="40" spans="1:29" ht="55.5" customHeight="1" x14ac:dyDescent="0.25">
      <c r="A40" s="35" t="s">
        <v>85</v>
      </c>
      <c r="B40" s="36" t="s">
        <v>86</v>
      </c>
      <c r="C40" s="37"/>
      <c r="D40" s="38"/>
      <c r="E40" s="19"/>
      <c r="F40" s="38"/>
      <c r="G40" s="17"/>
      <c r="H40" s="38"/>
      <c r="I40" s="17"/>
      <c r="J40" s="38"/>
      <c r="K40" s="17"/>
      <c r="L40" s="38">
        <v>-18451.400000000001</v>
      </c>
      <c r="M40" s="37">
        <f t="shared" si="35"/>
        <v>-18451.400000000001</v>
      </c>
      <c r="N40" s="38"/>
      <c r="O40" s="17">
        <f t="shared" si="30"/>
        <v>-18451.400000000001</v>
      </c>
      <c r="P40" s="38">
        <v>-14241.899999999998</v>
      </c>
      <c r="Q40" s="17">
        <f t="shared" si="31"/>
        <v>-32693.3</v>
      </c>
      <c r="R40" s="38"/>
      <c r="S40" s="37">
        <f t="shared" si="36"/>
        <v>-32693.3</v>
      </c>
      <c r="T40" s="38"/>
      <c r="U40" s="17">
        <f t="shared" si="33"/>
        <v>-32693.3</v>
      </c>
      <c r="V40" s="38"/>
      <c r="W40" s="17">
        <f t="shared" si="34"/>
        <v>-32693.3</v>
      </c>
      <c r="X40" s="21">
        <f>L40+P40</f>
        <v>-32693.3</v>
      </c>
      <c r="Y40" s="39"/>
      <c r="Z40" s="34"/>
    </row>
    <row r="41" spans="1:29" s="14" customFormat="1" ht="19.5" customHeight="1" thickBot="1" x14ac:dyDescent="0.25">
      <c r="A41" s="73" t="s">
        <v>87</v>
      </c>
      <c r="B41" s="74"/>
      <c r="C41" s="40">
        <f t="shared" ref="C41:X41" si="37">C7+C31</f>
        <v>108417246.80448067</v>
      </c>
      <c r="D41" s="40"/>
      <c r="E41" s="40">
        <f t="shared" si="37"/>
        <v>108417246.80448067</v>
      </c>
      <c r="F41" s="40">
        <f t="shared" si="37"/>
        <v>486955.49999999907</v>
      </c>
      <c r="G41" s="40">
        <f t="shared" si="37"/>
        <v>108904202.30448067</v>
      </c>
      <c r="H41" s="40">
        <f t="shared" si="37"/>
        <v>145974</v>
      </c>
      <c r="I41" s="40">
        <f t="shared" si="37"/>
        <v>109050176.30448067</v>
      </c>
      <c r="J41" s="40"/>
      <c r="K41" s="40">
        <f t="shared" si="37"/>
        <v>109050176.30448067</v>
      </c>
      <c r="L41" s="40">
        <f t="shared" si="37"/>
        <v>8912410.3999999966</v>
      </c>
      <c r="M41" s="40">
        <f t="shared" si="37"/>
        <v>117962586.70448066</v>
      </c>
      <c r="N41" s="40">
        <f t="shared" si="37"/>
        <v>462200</v>
      </c>
      <c r="O41" s="40">
        <f t="shared" si="37"/>
        <v>118424786.70448066</v>
      </c>
      <c r="P41" s="40">
        <f t="shared" si="37"/>
        <v>1821033.2999999984</v>
      </c>
      <c r="Q41" s="40">
        <f t="shared" si="37"/>
        <v>120245820.00448066</v>
      </c>
      <c r="R41" s="40">
        <f t="shared" si="37"/>
        <v>2117995.1000000029</v>
      </c>
      <c r="S41" s="40">
        <f t="shared" si="37"/>
        <v>122363815.10448065</v>
      </c>
      <c r="T41" s="40">
        <f t="shared" si="37"/>
        <v>2382784.9999999981</v>
      </c>
      <c r="U41" s="40">
        <f t="shared" si="37"/>
        <v>124746600.10448067</v>
      </c>
      <c r="V41" s="40">
        <f t="shared" si="37"/>
        <v>1078250</v>
      </c>
      <c r="W41" s="40">
        <f>W7+W31</f>
        <v>125824850.10448067</v>
      </c>
      <c r="X41" s="40">
        <f t="shared" si="37"/>
        <v>17407603.299999993</v>
      </c>
    </row>
    <row r="43" spans="1:29" x14ac:dyDescent="0.2">
      <c r="W43" s="34"/>
      <c r="Y43" s="34"/>
      <c r="AC43" s="34"/>
    </row>
    <row r="44" spans="1:29" x14ac:dyDescent="0.2">
      <c r="C44" s="42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43"/>
      <c r="X44" s="34"/>
    </row>
    <row r="45" spans="1:29" x14ac:dyDescent="0.2">
      <c r="W45" s="34"/>
    </row>
    <row r="46" spans="1:29" x14ac:dyDescent="0.2">
      <c r="W46" s="44"/>
      <c r="X46" s="34"/>
    </row>
    <row r="47" spans="1:29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34"/>
    </row>
    <row r="48" spans="1:29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4"/>
      <c r="X48" s="34"/>
    </row>
    <row r="49" spans="3:24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X49" s="34"/>
    </row>
    <row r="50" spans="3:24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</sheetData>
  <mergeCells count="17">
    <mergeCell ref="A41:B41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D3:V3"/>
    <mergeCell ref="T4:U4"/>
    <mergeCell ref="J4:K4"/>
    <mergeCell ref="L4:M4"/>
    <mergeCell ref="N4:O4"/>
    <mergeCell ref="P4:Q4"/>
    <mergeCell ref="R4:S4"/>
  </mergeCells>
  <printOptions horizontalCentered="1"/>
  <pageMargins left="0.19685039370078741" right="0.19685039370078741" top="0.39370078740157483" bottom="0.39370078740157483" header="0" footer="0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Y36" sqref="Y36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22" width="17.6640625" style="50" customWidth="1"/>
    <col min="23" max="23" width="23.5" style="1" customWidth="1"/>
    <col min="24" max="24" width="15.5" style="1" customWidth="1"/>
    <col min="25" max="25" width="29" style="49" customWidth="1"/>
    <col min="26" max="26" width="23.6640625" style="1" customWidth="1"/>
    <col min="27" max="16384" width="9.33203125" style="1"/>
  </cols>
  <sheetData>
    <row r="1" spans="1:26" ht="23.25" customHeight="1" x14ac:dyDescent="0.2">
      <c r="A1" s="90" t="s">
        <v>88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</row>
    <row r="2" spans="1:26" ht="15.75" customHeight="1" thickBot="1" x14ac:dyDescent="0.25">
      <c r="B2" s="2"/>
      <c r="C2" s="2"/>
      <c r="X2" s="3" t="s">
        <v>1</v>
      </c>
    </row>
    <row r="3" spans="1:26" ht="65.25" customHeight="1" thickBot="1" x14ac:dyDescent="0.25">
      <c r="A3" s="79" t="s">
        <v>89</v>
      </c>
      <c r="B3" s="76" t="s">
        <v>3</v>
      </c>
      <c r="C3" s="76" t="s">
        <v>90</v>
      </c>
      <c r="D3" s="82" t="s">
        <v>5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5" t="s">
        <v>6</v>
      </c>
      <c r="X3" s="76" t="s">
        <v>7</v>
      </c>
    </row>
    <row r="4" spans="1:26" ht="26.25" customHeight="1" thickBot="1" x14ac:dyDescent="0.25">
      <c r="A4" s="80"/>
      <c r="B4" s="77"/>
      <c r="C4" s="77"/>
      <c r="D4" s="69" t="s">
        <v>8</v>
      </c>
      <c r="E4" s="70"/>
      <c r="F4" s="69" t="s">
        <v>9</v>
      </c>
      <c r="G4" s="70"/>
      <c r="H4" s="69" t="s">
        <v>10</v>
      </c>
      <c r="I4" s="70"/>
      <c r="J4" s="69" t="s">
        <v>11</v>
      </c>
      <c r="K4" s="70"/>
      <c r="L4" s="69" t="s">
        <v>12</v>
      </c>
      <c r="M4" s="70"/>
      <c r="N4" s="69" t="s">
        <v>13</v>
      </c>
      <c r="O4" s="70"/>
      <c r="P4" s="69" t="s">
        <v>14</v>
      </c>
      <c r="Q4" s="70"/>
      <c r="R4" s="69" t="s">
        <v>15</v>
      </c>
      <c r="S4" s="70"/>
      <c r="T4" s="92" t="s">
        <v>16</v>
      </c>
      <c r="U4" s="93"/>
      <c r="V4" s="4" t="s">
        <v>250</v>
      </c>
      <c r="W4" s="86"/>
      <c r="X4" s="77"/>
    </row>
    <row r="5" spans="1:26" ht="36.75" customHeight="1" thickBot="1" x14ac:dyDescent="0.25">
      <c r="A5" s="78"/>
      <c r="B5" s="78"/>
      <c r="C5" s="91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87"/>
      <c r="X5" s="91"/>
    </row>
    <row r="6" spans="1:26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</row>
    <row r="7" spans="1:26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W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54">
        <f>SUM(X8:X16)</f>
        <v>-805329.39999999944</v>
      </c>
      <c r="Y7" s="63"/>
      <c r="Z7" s="13"/>
    </row>
    <row r="8" spans="1:26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21"/>
      <c r="Y8" s="55"/>
      <c r="Z8" s="13"/>
    </row>
    <row r="9" spans="1:26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21">
        <f>D9+F9+H9+J9+L9+N9+P9</f>
        <v>-1.8</v>
      </c>
      <c r="Y9" s="55"/>
      <c r="Z9" s="13"/>
    </row>
    <row r="10" spans="1:26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21">
        <f>D10+F10+H10+J10+L10+N10+P10</f>
        <v>-9.5</v>
      </c>
      <c r="Y10" s="55"/>
      <c r="Z10" s="13"/>
    </row>
    <row r="11" spans="1:26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21">
        <f>D11+F11+H11+J11+L11+N11+P11+R11</f>
        <v>27929.799999999988</v>
      </c>
      <c r="Y11" s="55"/>
      <c r="Z11" s="13"/>
    </row>
    <row r="12" spans="1:26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21">
        <f>D12+F12+H12+J12+L12+N12+P12</f>
        <v>-5</v>
      </c>
      <c r="Y12" s="55"/>
      <c r="Z12" s="13"/>
    </row>
    <row r="13" spans="1:26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21">
        <f>D13+F13+H13+J13+L13+N13+P13+R13+T13+V13</f>
        <v>230986.69999999998</v>
      </c>
      <c r="Y13" s="55"/>
      <c r="Z13" s="13"/>
    </row>
    <row r="14" spans="1:26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21">
        <f>D14+F14+H14+J14+L14+N14+P14</f>
        <v>-1460</v>
      </c>
      <c r="Y14" s="55"/>
      <c r="Z14" s="13"/>
    </row>
    <row r="15" spans="1:26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21"/>
      <c r="Y15" s="55"/>
      <c r="Z15" s="13"/>
    </row>
    <row r="16" spans="1:26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21">
        <f>D16+F16+H16+J16+L16+N16+P16+R16+T16+V16</f>
        <v>-1062769.5999999994</v>
      </c>
      <c r="Y16" s="55"/>
      <c r="Z16" s="13"/>
    </row>
    <row r="17" spans="1:26" s="14" customFormat="1" ht="17.25" customHeight="1" x14ac:dyDescent="0.25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W17" si="11">SUM(E18:E19)</f>
        <v>47529.799999999996</v>
      </c>
      <c r="F17" s="31"/>
      <c r="G17" s="31">
        <f t="shared" si="11"/>
        <v>47529.799999999996</v>
      </c>
      <c r="H17" s="31"/>
      <c r="I17" s="31">
        <f t="shared" si="11"/>
        <v>47529.799999999996</v>
      </c>
      <c r="J17" s="31"/>
      <c r="K17" s="31">
        <f t="shared" si="11"/>
        <v>47529.799999999996</v>
      </c>
      <c r="L17" s="31"/>
      <c r="M17" s="31">
        <f t="shared" si="11"/>
        <v>47529.799999999996</v>
      </c>
      <c r="N17" s="31"/>
      <c r="O17" s="31">
        <f t="shared" si="11"/>
        <v>47529.799999999996</v>
      </c>
      <c r="P17" s="31"/>
      <c r="Q17" s="31">
        <f t="shared" si="11"/>
        <v>47529.799999999996</v>
      </c>
      <c r="R17" s="31"/>
      <c r="S17" s="31">
        <f t="shared" si="11"/>
        <v>47529.799999999996</v>
      </c>
      <c r="T17" s="31"/>
      <c r="U17" s="31">
        <f t="shared" si="11"/>
        <v>47529.799999999996</v>
      </c>
      <c r="V17" s="31"/>
      <c r="W17" s="31">
        <f t="shared" si="11"/>
        <v>47529.799999999996</v>
      </c>
      <c r="X17" s="62"/>
      <c r="Y17" s="55"/>
      <c r="Z17" s="13"/>
    </row>
    <row r="18" spans="1:26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21"/>
      <c r="Y18" s="55"/>
      <c r="Z18" s="13"/>
    </row>
    <row r="19" spans="1:26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21"/>
      <c r="Y19" s="55"/>
      <c r="Z19" s="13"/>
    </row>
    <row r="20" spans="1:26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X20" si="12">SUM(E21:E24)</f>
        <v>513721.5</v>
      </c>
      <c r="F20" s="31">
        <f t="shared" si="12"/>
        <v>-10.199999999999999</v>
      </c>
      <c r="G20" s="31">
        <f t="shared" si="12"/>
        <v>513711.29999999993</v>
      </c>
      <c r="H20" s="31">
        <f t="shared" si="12"/>
        <v>10000</v>
      </c>
      <c r="I20" s="31">
        <f t="shared" si="12"/>
        <v>523711.29999999993</v>
      </c>
      <c r="J20" s="31"/>
      <c r="K20" s="31">
        <f t="shared" si="12"/>
        <v>523711.29999999993</v>
      </c>
      <c r="L20" s="31">
        <f t="shared" si="12"/>
        <v>-65.000000000011639</v>
      </c>
      <c r="M20" s="31">
        <f t="shared" si="12"/>
        <v>523646.3</v>
      </c>
      <c r="N20" s="31"/>
      <c r="O20" s="31">
        <f t="shared" si="12"/>
        <v>523646.3</v>
      </c>
      <c r="P20" s="31">
        <f t="shared" si="12"/>
        <v>42748.100000000006</v>
      </c>
      <c r="Q20" s="31">
        <f t="shared" si="12"/>
        <v>566394.4</v>
      </c>
      <c r="R20" s="31"/>
      <c r="S20" s="31">
        <f t="shared" si="12"/>
        <v>566394.4</v>
      </c>
      <c r="T20" s="31">
        <f t="shared" si="12"/>
        <v>7648.6000000000349</v>
      </c>
      <c r="U20" s="31">
        <f t="shared" si="12"/>
        <v>574043</v>
      </c>
      <c r="V20" s="31"/>
      <c r="W20" s="31">
        <f t="shared" si="12"/>
        <v>574043</v>
      </c>
      <c r="X20" s="62">
        <f t="shared" si="12"/>
        <v>60321.500000000029</v>
      </c>
      <c r="Y20" s="55"/>
      <c r="Z20" s="13"/>
    </row>
    <row r="21" spans="1:26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21">
        <f>D21+F21+H21+J21+L21+N21+P21+T21</f>
        <v>7639.9000000000351</v>
      </c>
      <c r="Y21" s="55"/>
      <c r="Z21" s="13"/>
    </row>
    <row r="22" spans="1:26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21">
        <f>D22+F22+H22+J22+L22+N22+P22</f>
        <v>48200.399999999994</v>
      </c>
      <c r="Y22" s="55"/>
      <c r="Z22" s="13"/>
    </row>
    <row r="23" spans="1:26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21">
        <f t="shared" ref="X23:X40" si="13">D23+F23+H23+J23+L23+N23+P23</f>
        <v>4481.2</v>
      </c>
      <c r="Y23" s="55"/>
      <c r="Z23" s="13"/>
    </row>
    <row r="24" spans="1:26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21"/>
      <c r="Y24" s="55"/>
      <c r="Z24" s="13"/>
    </row>
    <row r="25" spans="1:26" s="14" customFormat="1" ht="19.5" customHeight="1" x14ac:dyDescent="0.25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X25" si="14">SUM(E26:E35)</f>
        <v>16516749.6</v>
      </c>
      <c r="F25" s="31">
        <f t="shared" si="14"/>
        <v>210831.60000000132</v>
      </c>
      <c r="G25" s="31">
        <f t="shared" si="14"/>
        <v>16727581.200000001</v>
      </c>
      <c r="H25" s="31">
        <f t="shared" si="14"/>
        <v>306236.80000000005</v>
      </c>
      <c r="I25" s="31">
        <f t="shared" si="14"/>
        <v>17033818</v>
      </c>
      <c r="J25" s="31"/>
      <c r="K25" s="31">
        <f t="shared" si="14"/>
        <v>17033818</v>
      </c>
      <c r="L25" s="31">
        <f t="shared" si="14"/>
        <v>-31398.900000000896</v>
      </c>
      <c r="M25" s="31">
        <f t="shared" si="14"/>
        <v>17002419.100000001</v>
      </c>
      <c r="N25" s="31"/>
      <c r="O25" s="31">
        <f t="shared" si="14"/>
        <v>17002419.100000001</v>
      </c>
      <c r="P25" s="31">
        <f t="shared" si="14"/>
        <v>99622.099999999977</v>
      </c>
      <c r="Q25" s="31">
        <f t="shared" si="14"/>
        <v>17102041.199999999</v>
      </c>
      <c r="R25" s="31">
        <f t="shared" si="14"/>
        <v>332051.30000000005</v>
      </c>
      <c r="S25" s="31">
        <f t="shared" si="14"/>
        <v>17434092.5</v>
      </c>
      <c r="T25" s="31">
        <f t="shared" si="14"/>
        <v>173490.09999999963</v>
      </c>
      <c r="U25" s="31">
        <f t="shared" si="14"/>
        <v>17607582.600000001</v>
      </c>
      <c r="V25" s="31">
        <f t="shared" si="14"/>
        <v>30000</v>
      </c>
      <c r="W25" s="31">
        <f t="shared" si="14"/>
        <v>17637582.600000001</v>
      </c>
      <c r="X25" s="62">
        <f t="shared" si="14"/>
        <v>1120833</v>
      </c>
      <c r="Y25" s="55"/>
      <c r="Z25" s="13"/>
    </row>
    <row r="26" spans="1:26" ht="18" customHeight="1" x14ac:dyDescent="0.25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21">
        <f>D26+F26+H26+J26+L26+N26+P26+T26</f>
        <v>-215066.10000000003</v>
      </c>
      <c r="Y26" s="55"/>
      <c r="Z26" s="13"/>
    </row>
    <row r="27" spans="1:26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21">
        <f t="shared" si="13"/>
        <v>80000</v>
      </c>
      <c r="Y27" s="55"/>
      <c r="Z27" s="13"/>
    </row>
    <row r="28" spans="1:26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21">
        <f>D28+F28+H28+J28+L28+N28+P28+T28</f>
        <v>-31917.700000000186</v>
      </c>
      <c r="Y28" s="55"/>
      <c r="Z28" s="13"/>
    </row>
    <row r="29" spans="1:26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21">
        <f>D29+F29+H29+J29+L29+N29+P29+R29</f>
        <v>267360.59999999998</v>
      </c>
      <c r="Y29" s="55"/>
      <c r="Z29" s="13"/>
    </row>
    <row r="30" spans="1:26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21">
        <f t="shared" si="13"/>
        <v>2291.2000000000116</v>
      </c>
      <c r="Y30" s="55"/>
      <c r="Z30" s="13"/>
    </row>
    <row r="31" spans="1:26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21">
        <f>D31+F31+H31+J31+L31+N31+P31+T31</f>
        <v>10650.699999999953</v>
      </c>
      <c r="Y31" s="55"/>
      <c r="Z31" s="13"/>
    </row>
    <row r="32" spans="1:26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21">
        <f>D32+F32+H32+J32+L32+N32+P32+R32+T32</f>
        <v>753450.40000000037</v>
      </c>
      <c r="Y32" s="55"/>
      <c r="Z32" s="13"/>
    </row>
    <row r="33" spans="1:26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21"/>
      <c r="Y33" s="55"/>
      <c r="Z33" s="13"/>
    </row>
    <row r="34" spans="1:26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21"/>
      <c r="Y34" s="55"/>
      <c r="Z34" s="13"/>
    </row>
    <row r="35" spans="1:26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21">
        <f>D35+F35+H35+J35+L35+N35+P35+R35+V35</f>
        <v>254063.90000000002</v>
      </c>
      <c r="Y35" s="55"/>
      <c r="Z35" s="13"/>
    </row>
    <row r="36" spans="1:26" s="14" customFormat="1" ht="20.25" customHeight="1" x14ac:dyDescent="0.2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X36" si="15">SUM(E37:E40)</f>
        <v>2535480.5</v>
      </c>
      <c r="F36" s="31">
        <f t="shared" si="15"/>
        <v>91155.499999999884</v>
      </c>
      <c r="G36" s="31">
        <f t="shared" si="15"/>
        <v>2626635.9999999995</v>
      </c>
      <c r="H36" s="31">
        <f t="shared" si="15"/>
        <v>342212.70000000007</v>
      </c>
      <c r="I36" s="31">
        <f t="shared" si="15"/>
        <v>2968848.7</v>
      </c>
      <c r="J36" s="31"/>
      <c r="K36" s="31">
        <f t="shared" si="15"/>
        <v>2968848.7</v>
      </c>
      <c r="L36" s="31">
        <f t="shared" si="15"/>
        <v>1384379.6</v>
      </c>
      <c r="M36" s="31">
        <f t="shared" si="15"/>
        <v>4353228.3000000007</v>
      </c>
      <c r="N36" s="31"/>
      <c r="O36" s="31">
        <f t="shared" si="15"/>
        <v>4353228.3000000007</v>
      </c>
      <c r="P36" s="31">
        <f t="shared" si="15"/>
        <v>935700.99999999977</v>
      </c>
      <c r="Q36" s="31">
        <f t="shared" si="15"/>
        <v>5288929.3</v>
      </c>
      <c r="R36" s="31">
        <f t="shared" si="15"/>
        <v>98400.199999999953</v>
      </c>
      <c r="S36" s="31">
        <f t="shared" si="15"/>
        <v>5387329.5</v>
      </c>
      <c r="T36" s="31">
        <f t="shared" si="15"/>
        <v>13609.399999999907</v>
      </c>
      <c r="U36" s="31">
        <f t="shared" si="15"/>
        <v>5400938.9000000004</v>
      </c>
      <c r="V36" s="31">
        <f t="shared" si="15"/>
        <v>455000</v>
      </c>
      <c r="W36" s="31">
        <f t="shared" si="15"/>
        <v>5855938.9000000004</v>
      </c>
      <c r="X36" s="62">
        <f t="shared" si="15"/>
        <v>3320458.3999999994</v>
      </c>
      <c r="Y36" s="94"/>
      <c r="Z36" s="13"/>
    </row>
    <row r="37" spans="1:26" ht="18.75" customHeight="1" x14ac:dyDescent="0.2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21">
        <f>D37+F37+H37+J37+L37+N37+P37+R37+T37+V37</f>
        <v>1699248.9999999998</v>
      </c>
      <c r="Y37" s="33"/>
      <c r="Z37" s="13"/>
    </row>
    <row r="38" spans="1:26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21">
        <f t="shared" si="13"/>
        <v>-319</v>
      </c>
      <c r="Y38" s="55"/>
      <c r="Z38" s="13"/>
    </row>
    <row r="39" spans="1:26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21">
        <f>D39+F39+H39+J39+L39+N39+P39+R39+V39</f>
        <v>1543331.9</v>
      </c>
      <c r="Y39" s="55"/>
      <c r="Z39" s="13"/>
    </row>
    <row r="40" spans="1:26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21">
        <f t="shared" si="13"/>
        <v>78196.5</v>
      </c>
      <c r="Y40" s="55"/>
      <c r="Z40" s="13"/>
    </row>
    <row r="41" spans="1:26" s="14" customFormat="1" ht="18.75" customHeight="1" x14ac:dyDescent="0.25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X41" si="16">SUM(E42:E45)</f>
        <v>88423.1</v>
      </c>
      <c r="F41" s="31"/>
      <c r="G41" s="31">
        <f t="shared" si="16"/>
        <v>88423.1</v>
      </c>
      <c r="H41" s="31">
        <f t="shared" si="16"/>
        <v>-23.7</v>
      </c>
      <c r="I41" s="31">
        <f t="shared" si="16"/>
        <v>88399.400000000009</v>
      </c>
      <c r="J41" s="31"/>
      <c r="K41" s="31">
        <f t="shared" si="16"/>
        <v>88399.400000000009</v>
      </c>
      <c r="L41" s="31"/>
      <c r="M41" s="31">
        <f t="shared" si="16"/>
        <v>88399.400000000009</v>
      </c>
      <c r="N41" s="31"/>
      <c r="O41" s="31">
        <f t="shared" si="16"/>
        <v>88399.400000000009</v>
      </c>
      <c r="P41" s="31"/>
      <c r="Q41" s="31">
        <f t="shared" si="16"/>
        <v>88399.400000000009</v>
      </c>
      <c r="R41" s="31"/>
      <c r="S41" s="31">
        <f t="shared" si="16"/>
        <v>88399.400000000009</v>
      </c>
      <c r="T41" s="31">
        <f t="shared" si="16"/>
        <v>4444.8</v>
      </c>
      <c r="U41" s="31">
        <f t="shared" si="16"/>
        <v>92844.200000000012</v>
      </c>
      <c r="V41" s="31"/>
      <c r="W41" s="31">
        <f t="shared" si="16"/>
        <v>92844.200000000012</v>
      </c>
      <c r="X41" s="62">
        <f t="shared" si="16"/>
        <v>4421.1000000000004</v>
      </c>
      <c r="Y41" s="55"/>
      <c r="Z41" s="13"/>
    </row>
    <row r="42" spans="1:26" ht="15.75" x14ac:dyDescent="0.25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21"/>
      <c r="Y42" s="55"/>
      <c r="Z42" s="13"/>
    </row>
    <row r="43" spans="1:26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21">
        <f>T43</f>
        <v>4340</v>
      </c>
      <c r="Y43" s="55"/>
      <c r="Z43" s="13"/>
    </row>
    <row r="44" spans="1:26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21"/>
      <c r="Y44" s="55"/>
      <c r="Z44" s="13"/>
    </row>
    <row r="45" spans="1:26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21">
        <f>D45+F45+H45+J45+L45+N45+P45+T45</f>
        <v>81.099999999999994</v>
      </c>
      <c r="Y45" s="55"/>
      <c r="Z45" s="13"/>
    </row>
    <row r="46" spans="1:26" s="14" customFormat="1" ht="15.75" x14ac:dyDescent="0.25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17">SUM(E47:E53)</f>
        <v>26700872.099999998</v>
      </c>
      <c r="F46" s="31">
        <f>SUM(F47:F53)</f>
        <v>378262.09999999928</v>
      </c>
      <c r="G46" s="31">
        <f t="shared" ref="G46:X46" si="18">SUM(G47:G53)</f>
        <v>27079134.199999996</v>
      </c>
      <c r="H46" s="31">
        <f t="shared" si="18"/>
        <v>46776.600000000908</v>
      </c>
      <c r="I46" s="31">
        <f t="shared" si="18"/>
        <v>27125910.799999997</v>
      </c>
      <c r="J46" s="31"/>
      <c r="K46" s="31">
        <f t="shared" si="18"/>
        <v>27125910.799999997</v>
      </c>
      <c r="L46" s="31">
        <f t="shared" si="18"/>
        <v>821479.99999999814</v>
      </c>
      <c r="M46" s="31">
        <f t="shared" si="18"/>
        <v>27947390.799999997</v>
      </c>
      <c r="N46" s="31"/>
      <c r="O46" s="31">
        <f t="shared" si="18"/>
        <v>27947390.799999997</v>
      </c>
      <c r="P46" s="31">
        <f t="shared" si="18"/>
        <v>10332.800000000687</v>
      </c>
      <c r="Q46" s="31">
        <f t="shared" si="18"/>
        <v>27957723.600000001</v>
      </c>
      <c r="R46" s="31">
        <f t="shared" si="18"/>
        <v>475586.90000000014</v>
      </c>
      <c r="S46" s="31">
        <f t="shared" si="18"/>
        <v>28433310.5</v>
      </c>
      <c r="T46" s="31">
        <f t="shared" si="18"/>
        <v>-108750.79999999952</v>
      </c>
      <c r="U46" s="31">
        <f t="shared" si="18"/>
        <v>28324559.700000003</v>
      </c>
      <c r="V46" s="31">
        <f t="shared" si="18"/>
        <v>210000</v>
      </c>
      <c r="W46" s="31">
        <f t="shared" si="18"/>
        <v>28534559.700000003</v>
      </c>
      <c r="X46" s="62">
        <f t="shared" si="18"/>
        <v>1833687.6000000003</v>
      </c>
      <c r="Y46" s="55"/>
      <c r="Z46" s="13"/>
    </row>
    <row r="47" spans="1:26" ht="17.25" customHeight="1" x14ac:dyDescent="0.25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21">
        <f>D47+F47+H47+J47+L47+N47+P47+R47+T47</f>
        <v>138175.89999999944</v>
      </c>
      <c r="Y47" s="55"/>
      <c r="Z47" s="13"/>
    </row>
    <row r="48" spans="1:26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21">
        <f>D48+F48+H48+J48+L48+N48+P48+R48+T48+V48</f>
        <v>1641256.8000000007</v>
      </c>
      <c r="Y48" s="55"/>
      <c r="Z48" s="13"/>
    </row>
    <row r="49" spans="1:26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21">
        <f>D49+F49+H49+J49+L49+N49+P49+R49+T49</f>
        <v>68586.099999999977</v>
      </c>
      <c r="Y49" s="55"/>
      <c r="Z49" s="13"/>
    </row>
    <row r="50" spans="1:26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21">
        <f>D50+F50+H50+J50+L50+N50+P50+R50</f>
        <v>121030</v>
      </c>
      <c r="Y50" s="55"/>
      <c r="Z50" s="13"/>
    </row>
    <row r="51" spans="1:26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21">
        <f>D51+F51+H51+J51+L51+N51+P51+R51+T51</f>
        <v>88336</v>
      </c>
      <c r="Y51" s="55"/>
      <c r="Z51" s="13"/>
    </row>
    <row r="52" spans="1:26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21">
        <f>D52+F52+H52+J52+L52+N52+P52+R52+T52</f>
        <v>6779.3000000000466</v>
      </c>
      <c r="Y52" s="55"/>
      <c r="Z52" s="13"/>
    </row>
    <row r="53" spans="1:26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21">
        <f>D53+F53+H53+J53+L53+N53+P53+T53</f>
        <v>-230476.5</v>
      </c>
      <c r="Y53" s="55"/>
      <c r="Z53" s="13"/>
    </row>
    <row r="54" spans="1:26" s="14" customFormat="1" ht="21" customHeight="1" x14ac:dyDescent="0.25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X54" si="19">SUM(E55:E56)</f>
        <v>2203209.5</v>
      </c>
      <c r="F54" s="31">
        <f t="shared" si="19"/>
        <v>-54679.600000000093</v>
      </c>
      <c r="G54" s="31">
        <f t="shared" si="19"/>
        <v>2148529.9</v>
      </c>
      <c r="H54" s="31">
        <f t="shared" si="19"/>
        <v>84499.7</v>
      </c>
      <c r="I54" s="31">
        <f t="shared" si="19"/>
        <v>2233029.6</v>
      </c>
      <c r="J54" s="31"/>
      <c r="K54" s="31">
        <f t="shared" si="19"/>
        <v>2233029.6</v>
      </c>
      <c r="L54" s="31"/>
      <c r="M54" s="31">
        <f t="shared" si="19"/>
        <v>2233029.6</v>
      </c>
      <c r="N54" s="31"/>
      <c r="O54" s="31">
        <f t="shared" si="19"/>
        <v>2233029.6</v>
      </c>
      <c r="P54" s="31">
        <f t="shared" si="19"/>
        <v>-2873</v>
      </c>
      <c r="Q54" s="31">
        <f t="shared" si="19"/>
        <v>2230156.6</v>
      </c>
      <c r="R54" s="31">
        <f t="shared" si="19"/>
        <v>24236.5</v>
      </c>
      <c r="S54" s="31">
        <f t="shared" si="19"/>
        <v>2254393.1</v>
      </c>
      <c r="T54" s="31">
        <f t="shared" si="19"/>
        <v>-1489.1000000000931</v>
      </c>
      <c r="U54" s="31">
        <f t="shared" si="19"/>
        <v>2252904</v>
      </c>
      <c r="V54" s="31"/>
      <c r="W54" s="31">
        <f t="shared" si="19"/>
        <v>2252904</v>
      </c>
      <c r="X54" s="62">
        <f t="shared" si="19"/>
        <v>49694.499999999811</v>
      </c>
      <c r="Y54" s="55"/>
      <c r="Z54" s="13"/>
    </row>
    <row r="55" spans="1:26" ht="18" customHeight="1" x14ac:dyDescent="0.25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21">
        <f>D55+F55+H55+J55+L55+N55+P55+R55+T55</f>
        <v>49695.299999999814</v>
      </c>
      <c r="Y55" s="55"/>
      <c r="Z55" s="13"/>
    </row>
    <row r="56" spans="1:26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21">
        <f>D56+F56+H56+J56+L56+N56+P56+R56</f>
        <v>-0.8</v>
      </c>
      <c r="Y56" s="55"/>
      <c r="Z56" s="13"/>
    </row>
    <row r="57" spans="1:26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X57" si="20">SUM(E58:E64)</f>
        <v>12329646.700000001</v>
      </c>
      <c r="F57" s="31">
        <f t="shared" si="20"/>
        <v>75431.800000000279</v>
      </c>
      <c r="G57" s="31">
        <f t="shared" si="20"/>
        <v>12405078.500000004</v>
      </c>
      <c r="H57" s="31">
        <f t="shared" si="20"/>
        <v>49999.4</v>
      </c>
      <c r="I57" s="31">
        <f t="shared" si="20"/>
        <v>12455077.900000002</v>
      </c>
      <c r="J57" s="31"/>
      <c r="K57" s="31">
        <f t="shared" si="20"/>
        <v>12455077.900000002</v>
      </c>
      <c r="L57" s="31">
        <f t="shared" si="20"/>
        <v>3311519.6999999997</v>
      </c>
      <c r="M57" s="31">
        <f t="shared" si="20"/>
        <v>15766597.600000001</v>
      </c>
      <c r="N57" s="31">
        <f t="shared" si="20"/>
        <v>462200</v>
      </c>
      <c r="O57" s="31">
        <f t="shared" si="20"/>
        <v>16228797.600000001</v>
      </c>
      <c r="P57" s="31">
        <f t="shared" si="20"/>
        <v>960936.09999999963</v>
      </c>
      <c r="Q57" s="31">
        <f t="shared" si="20"/>
        <v>17189733.699999999</v>
      </c>
      <c r="R57" s="31">
        <f t="shared" si="20"/>
        <v>991807.80000000051</v>
      </c>
      <c r="S57" s="31">
        <f t="shared" si="20"/>
        <v>18181541.5</v>
      </c>
      <c r="T57" s="31">
        <f t="shared" si="20"/>
        <v>380061.79999999923</v>
      </c>
      <c r="U57" s="31">
        <f t="shared" si="20"/>
        <v>18561603.299999997</v>
      </c>
      <c r="V57" s="31">
        <f t="shared" si="20"/>
        <v>300000.00000000006</v>
      </c>
      <c r="W57" s="31">
        <f t="shared" si="20"/>
        <v>18861603.299999997</v>
      </c>
      <c r="X57" s="62">
        <f t="shared" si="20"/>
        <v>6531956.6000000006</v>
      </c>
      <c r="Y57" s="94"/>
      <c r="Z57" s="13"/>
    </row>
    <row r="58" spans="1:26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21">
        <f>D58+F58+H58+J58+L58+N58+P58+R58+T58+V58</f>
        <v>4288074.5999999996</v>
      </c>
      <c r="Y58" s="33"/>
      <c r="Z58" s="13"/>
    </row>
    <row r="59" spans="1:26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21">
        <f>D59+F59+H59+J59+L59+N59+P59+R59+T59+V59</f>
        <v>1368239.7</v>
      </c>
      <c r="Y59" s="55"/>
      <c r="Z59" s="13"/>
    </row>
    <row r="60" spans="1:26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21">
        <f>D60+F60+H60+J60+L60+N60+P60+R60+T60+V60</f>
        <v>317838.69999999995</v>
      </c>
      <c r="Y60" s="55"/>
      <c r="Z60" s="13"/>
    </row>
    <row r="61" spans="1:26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21">
        <f>D61+F61+H61+J61+L61+N61+P61+R61</f>
        <v>3419.3999999999942</v>
      </c>
      <c r="Y61" s="55"/>
      <c r="Z61" s="13"/>
    </row>
    <row r="62" spans="1:26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21">
        <f>D62+F62+H62+J62+L62+N62+P62+R62+V62</f>
        <v>-2280.0999999999767</v>
      </c>
      <c r="Y62" s="55"/>
      <c r="Z62" s="13"/>
    </row>
    <row r="63" spans="1:26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21">
        <f>D63+F63+H63+J63+L63+N63+P63+R63+T63</f>
        <v>247.49999999999997</v>
      </c>
      <c r="Y63" s="55"/>
      <c r="Z63" s="13"/>
    </row>
    <row r="64" spans="1:26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21">
        <f>D64+F64+H64+J64+L64+N64+P64+R64+T64+V64</f>
        <v>556416.79999999981</v>
      </c>
      <c r="Y64" s="55"/>
      <c r="Z64" s="13"/>
    </row>
    <row r="65" spans="1:26" s="14" customFormat="1" ht="24" customHeight="1" x14ac:dyDescent="0.25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X65" si="21">SUM(E66:E70)</f>
        <v>34792292.899999999</v>
      </c>
      <c r="F65" s="31">
        <f t="shared" si="21"/>
        <v>-85921.200000000186</v>
      </c>
      <c r="G65" s="31">
        <f t="shared" si="21"/>
        <v>34706371.699999996</v>
      </c>
      <c r="H65" s="31">
        <f t="shared" si="21"/>
        <v>48.200000000186265</v>
      </c>
      <c r="I65" s="31">
        <f t="shared" si="21"/>
        <v>34706419.899999999</v>
      </c>
      <c r="J65" s="31"/>
      <c r="K65" s="31">
        <f t="shared" si="21"/>
        <v>34706419.899999999</v>
      </c>
      <c r="L65" s="31">
        <f t="shared" si="21"/>
        <v>2943422.2</v>
      </c>
      <c r="M65" s="31">
        <f t="shared" si="21"/>
        <v>37649842.099999994</v>
      </c>
      <c r="N65" s="31"/>
      <c r="O65" s="31">
        <f t="shared" si="21"/>
        <v>37649842.099999994</v>
      </c>
      <c r="P65" s="31">
        <f t="shared" si="21"/>
        <v>1158</v>
      </c>
      <c r="Q65" s="31">
        <f t="shared" si="21"/>
        <v>37651000.099999994</v>
      </c>
      <c r="R65" s="31">
        <f t="shared" si="21"/>
        <v>248602.49999999948</v>
      </c>
      <c r="S65" s="31">
        <f t="shared" si="21"/>
        <v>37899602.600000001</v>
      </c>
      <c r="T65" s="31">
        <f t="shared" si="21"/>
        <v>2099858</v>
      </c>
      <c r="U65" s="31">
        <f t="shared" si="21"/>
        <v>39999460.600000001</v>
      </c>
      <c r="V65" s="31"/>
      <c r="W65" s="31">
        <f t="shared" si="21"/>
        <v>39999460.600000001</v>
      </c>
      <c r="X65" s="62">
        <f t="shared" si="21"/>
        <v>5207167.6999999993</v>
      </c>
      <c r="Y65" s="55"/>
      <c r="Z65" s="13"/>
    </row>
    <row r="66" spans="1:26" ht="19.5" customHeight="1" x14ac:dyDescent="0.25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21">
        <f>R66</f>
        <v>-29000</v>
      </c>
      <c r="Y66" s="55"/>
      <c r="Z66" s="13"/>
    </row>
    <row r="67" spans="1:26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21">
        <f>D67+F67+H67+J67+L67+N67+P67+R67+T67</f>
        <v>312289.69999999925</v>
      </c>
      <c r="Y67" s="55"/>
      <c r="Z67" s="13"/>
    </row>
    <row r="68" spans="1:26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21">
        <f>D68+F68+H68+J68+L68+N68+P68+R68+T68</f>
        <v>745070.10000000149</v>
      </c>
      <c r="Y68" s="55"/>
      <c r="Z68" s="13"/>
    </row>
    <row r="69" spans="1:26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21">
        <f>D69+F69+H69+J69+L69+N69+P69+R69+T69</f>
        <v>4056203.9999999991</v>
      </c>
      <c r="Y69" s="55"/>
      <c r="Z69" s="13"/>
    </row>
    <row r="70" spans="1:26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21">
        <f>D70+F70+H70+J70+L70+N70+P70+R70+T70</f>
        <v>122603.89999999991</v>
      </c>
      <c r="Y70" s="39"/>
      <c r="Z70" s="13"/>
    </row>
    <row r="71" spans="1:26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X71" si="22">SUM(E72:E75)</f>
        <v>2021494.2</v>
      </c>
      <c r="F71" s="31">
        <f t="shared" si="22"/>
        <v>-128.39999999993015</v>
      </c>
      <c r="G71" s="31">
        <f t="shared" si="22"/>
        <v>2021365.8</v>
      </c>
      <c r="H71" s="31">
        <f t="shared" si="22"/>
        <v>5000</v>
      </c>
      <c r="I71" s="31">
        <f t="shared" si="22"/>
        <v>2026365.8</v>
      </c>
      <c r="J71" s="31"/>
      <c r="K71" s="31">
        <f t="shared" si="22"/>
        <v>2026365.8</v>
      </c>
      <c r="L71" s="31">
        <f t="shared" si="22"/>
        <v>92114.299999999988</v>
      </c>
      <c r="M71" s="31">
        <f t="shared" si="22"/>
        <v>2118480.1</v>
      </c>
      <c r="N71" s="31"/>
      <c r="O71" s="31">
        <f t="shared" si="22"/>
        <v>2118480.1</v>
      </c>
      <c r="P71" s="31">
        <f t="shared" si="22"/>
        <v>130</v>
      </c>
      <c r="Q71" s="31">
        <f t="shared" si="22"/>
        <v>2118610.1</v>
      </c>
      <c r="R71" s="31">
        <f t="shared" si="22"/>
        <v>103052.10000000003</v>
      </c>
      <c r="S71" s="31">
        <f t="shared" si="22"/>
        <v>2221662.2000000002</v>
      </c>
      <c r="T71" s="31">
        <f t="shared" si="22"/>
        <v>20967.799999999872</v>
      </c>
      <c r="U71" s="31">
        <f t="shared" si="22"/>
        <v>2242630</v>
      </c>
      <c r="V71" s="31">
        <f t="shared" si="22"/>
        <v>5000</v>
      </c>
      <c r="W71" s="31">
        <f t="shared" si="22"/>
        <v>2247630</v>
      </c>
      <c r="X71" s="62">
        <f t="shared" si="22"/>
        <v>226135.79999999996</v>
      </c>
      <c r="Y71" s="55"/>
      <c r="Z71" s="13"/>
    </row>
    <row r="72" spans="1:26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21">
        <f>D72+F72+H72+J72+L72+N72+P72+R72+T72</f>
        <v>3387.3999999999651</v>
      </c>
      <c r="Y72" s="55"/>
      <c r="Z72" s="13"/>
    </row>
    <row r="73" spans="1:26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3">C73+D73</f>
        <v>965605.1</v>
      </c>
      <c r="F73" s="59">
        <v>26777.20000000007</v>
      </c>
      <c r="G73" s="58">
        <f t="shared" ref="G73:G85" si="24">E73+F73</f>
        <v>992382.3</v>
      </c>
      <c r="H73" s="59">
        <v>5000</v>
      </c>
      <c r="I73" s="58">
        <f t="shared" ref="I73:I85" si="25">G73+H73</f>
        <v>997382.3</v>
      </c>
      <c r="J73" s="59"/>
      <c r="K73" s="58">
        <f t="shared" ref="K73:K85" si="26">I73+J73</f>
        <v>997382.3</v>
      </c>
      <c r="L73" s="59">
        <v>96184.199999999953</v>
      </c>
      <c r="M73" s="58">
        <f t="shared" ref="M73:M85" si="27">K73+L73</f>
        <v>1093566.5</v>
      </c>
      <c r="N73" s="59"/>
      <c r="O73" s="58">
        <f t="shared" ref="O73:O85" si="28">M73+N73</f>
        <v>1093566.5</v>
      </c>
      <c r="P73" s="59"/>
      <c r="Q73" s="58">
        <f t="shared" ref="Q73:Q85" si="29">O73+P73</f>
        <v>1093566.5</v>
      </c>
      <c r="R73" s="59">
        <v>95258.800000000047</v>
      </c>
      <c r="S73" s="58">
        <f t="shared" ref="S73:S85" si="30">Q73+R73</f>
        <v>1188825.3</v>
      </c>
      <c r="T73" s="59">
        <v>21620.899999999907</v>
      </c>
      <c r="U73" s="58">
        <f t="shared" ref="U73:U85" si="31">S73+T73</f>
        <v>1210446.2</v>
      </c>
      <c r="V73" s="59"/>
      <c r="W73" s="58">
        <f t="shared" ref="W73:W85" si="32">U73+V73</f>
        <v>1210446.2</v>
      </c>
      <c r="X73" s="21">
        <f>D73+F73+H73+J73+L73+N73+P73+R73+T73</f>
        <v>244841.09999999998</v>
      </c>
      <c r="Y73" s="55"/>
      <c r="Z73" s="13"/>
    </row>
    <row r="74" spans="1:26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3"/>
        <v>530283.6</v>
      </c>
      <c r="F74" s="59">
        <v>-26200</v>
      </c>
      <c r="G74" s="58">
        <f t="shared" si="24"/>
        <v>504083.6</v>
      </c>
      <c r="H74" s="59"/>
      <c r="I74" s="58">
        <f t="shared" si="25"/>
        <v>504083.6</v>
      </c>
      <c r="J74" s="59"/>
      <c r="K74" s="58">
        <f t="shared" si="26"/>
        <v>504083.6</v>
      </c>
      <c r="L74" s="59">
        <v>-408.39999999996508</v>
      </c>
      <c r="M74" s="58">
        <f t="shared" si="27"/>
        <v>503675.2</v>
      </c>
      <c r="N74" s="59"/>
      <c r="O74" s="58">
        <f t="shared" si="28"/>
        <v>503675.2</v>
      </c>
      <c r="P74" s="59"/>
      <c r="Q74" s="58">
        <f t="shared" si="29"/>
        <v>503675.2</v>
      </c>
      <c r="R74" s="59">
        <v>-96.799999999988358</v>
      </c>
      <c r="S74" s="58">
        <f t="shared" si="30"/>
        <v>503578.4</v>
      </c>
      <c r="T74" s="59">
        <v>-386.90000000002328</v>
      </c>
      <c r="U74" s="58">
        <f t="shared" si="31"/>
        <v>503191.5</v>
      </c>
      <c r="V74" s="59"/>
      <c r="W74" s="58">
        <f t="shared" si="32"/>
        <v>503191.5</v>
      </c>
      <c r="X74" s="21">
        <f>D74+F74+H74+J74+L74+N74+P74+R74+T74</f>
        <v>-27092.099999999977</v>
      </c>
      <c r="Y74" s="55"/>
      <c r="Z74" s="13"/>
    </row>
    <row r="75" spans="1:26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3"/>
        <v>20330.3</v>
      </c>
      <c r="F75" s="59">
        <v>-0.6</v>
      </c>
      <c r="G75" s="58">
        <f t="shared" si="24"/>
        <v>20329.7</v>
      </c>
      <c r="H75" s="59"/>
      <c r="I75" s="58">
        <f t="shared" si="25"/>
        <v>20329.7</v>
      </c>
      <c r="J75" s="59"/>
      <c r="K75" s="58">
        <f t="shared" si="26"/>
        <v>20329.7</v>
      </c>
      <c r="L75" s="59"/>
      <c r="M75" s="58">
        <f t="shared" si="27"/>
        <v>20329.7</v>
      </c>
      <c r="N75" s="59"/>
      <c r="O75" s="58">
        <f t="shared" si="28"/>
        <v>20329.7</v>
      </c>
      <c r="P75" s="59"/>
      <c r="Q75" s="58">
        <f t="shared" si="29"/>
        <v>20329.7</v>
      </c>
      <c r="R75" s="59"/>
      <c r="S75" s="58">
        <f t="shared" si="30"/>
        <v>20329.7</v>
      </c>
      <c r="T75" s="59"/>
      <c r="U75" s="58">
        <f t="shared" si="31"/>
        <v>20329.7</v>
      </c>
      <c r="V75" s="59">
        <v>5000</v>
      </c>
      <c r="W75" s="58">
        <f t="shared" si="32"/>
        <v>25329.7</v>
      </c>
      <c r="X75" s="21">
        <f>D75+F75+H75+J75+L75+N75+P75+V75</f>
        <v>4999.3999999999996</v>
      </c>
      <c r="Y75" s="55"/>
      <c r="Z75" s="13"/>
    </row>
    <row r="76" spans="1:26" s="14" customFormat="1" ht="21" customHeight="1" x14ac:dyDescent="0.25">
      <c r="A76" s="61" t="s">
        <v>229</v>
      </c>
      <c r="B76" s="30" t="s">
        <v>230</v>
      </c>
      <c r="C76" s="31">
        <f t="shared" ref="C76:X76" si="33">SUM(C77:C79)</f>
        <v>71546.2</v>
      </c>
      <c r="D76" s="31"/>
      <c r="E76" s="31">
        <f t="shared" si="33"/>
        <v>71546.2</v>
      </c>
      <c r="F76" s="31">
        <f t="shared" si="33"/>
        <v>23000</v>
      </c>
      <c r="G76" s="31">
        <f t="shared" si="33"/>
        <v>94546.2</v>
      </c>
      <c r="H76" s="31"/>
      <c r="I76" s="31">
        <f t="shared" si="33"/>
        <v>94546.2</v>
      </c>
      <c r="J76" s="31"/>
      <c r="K76" s="31">
        <f t="shared" si="33"/>
        <v>94546.2</v>
      </c>
      <c r="L76" s="31"/>
      <c r="M76" s="31">
        <f t="shared" si="33"/>
        <v>94546.2</v>
      </c>
      <c r="N76" s="31"/>
      <c r="O76" s="31">
        <f t="shared" si="33"/>
        <v>94546.2</v>
      </c>
      <c r="P76" s="31">
        <f t="shared" si="33"/>
        <v>15000</v>
      </c>
      <c r="Q76" s="31">
        <f t="shared" si="33"/>
        <v>109546.2</v>
      </c>
      <c r="R76" s="31"/>
      <c r="S76" s="31">
        <f t="shared" si="33"/>
        <v>109546.2</v>
      </c>
      <c r="T76" s="31"/>
      <c r="U76" s="31">
        <f t="shared" si="33"/>
        <v>109546.2</v>
      </c>
      <c r="V76" s="31"/>
      <c r="W76" s="31">
        <f t="shared" si="33"/>
        <v>109546.2</v>
      </c>
      <c r="X76" s="62">
        <f t="shared" si="33"/>
        <v>38000</v>
      </c>
      <c r="Y76" s="55"/>
      <c r="Z76" s="13"/>
    </row>
    <row r="77" spans="1:26" ht="18.75" customHeight="1" x14ac:dyDescent="0.25">
      <c r="A77" s="56" t="s">
        <v>231</v>
      </c>
      <c r="B77" s="57" t="s">
        <v>232</v>
      </c>
      <c r="C77" s="64">
        <v>30783.4</v>
      </c>
      <c r="D77" s="20"/>
      <c r="E77" s="58">
        <f t="shared" si="23"/>
        <v>30783.4</v>
      </c>
      <c r="F77" s="59"/>
      <c r="G77" s="58">
        <f t="shared" si="24"/>
        <v>30783.4</v>
      </c>
      <c r="H77" s="59"/>
      <c r="I77" s="58">
        <f t="shared" si="25"/>
        <v>30783.4</v>
      </c>
      <c r="J77" s="59"/>
      <c r="K77" s="58">
        <f t="shared" si="26"/>
        <v>30783.4</v>
      </c>
      <c r="L77" s="59">
        <v>-181.60000000000218</v>
      </c>
      <c r="M77" s="58">
        <f t="shared" si="27"/>
        <v>30601.8</v>
      </c>
      <c r="N77" s="59"/>
      <c r="O77" s="58">
        <f t="shared" si="28"/>
        <v>30601.8</v>
      </c>
      <c r="P77" s="59"/>
      <c r="Q77" s="58">
        <f t="shared" si="29"/>
        <v>30601.8</v>
      </c>
      <c r="R77" s="59">
        <v>-464.59999999999854</v>
      </c>
      <c r="S77" s="58">
        <f t="shared" si="30"/>
        <v>30137.200000000001</v>
      </c>
      <c r="T77" s="59"/>
      <c r="U77" s="58">
        <f t="shared" si="31"/>
        <v>30137.200000000001</v>
      </c>
      <c r="V77" s="59"/>
      <c r="W77" s="58">
        <f t="shared" si="32"/>
        <v>30137.200000000001</v>
      </c>
      <c r="X77" s="21">
        <f>D77+F77+H77+J77+L77+N77+P77+R77</f>
        <v>-646.20000000000073</v>
      </c>
      <c r="Y77" s="55"/>
      <c r="Z77" s="13"/>
    </row>
    <row r="78" spans="1:26" ht="21" customHeight="1" x14ac:dyDescent="0.25">
      <c r="A78" s="56" t="s">
        <v>233</v>
      </c>
      <c r="B78" s="57" t="s">
        <v>234</v>
      </c>
      <c r="C78" s="64">
        <v>18042.3</v>
      </c>
      <c r="D78" s="20"/>
      <c r="E78" s="58">
        <f t="shared" si="23"/>
        <v>18042.3</v>
      </c>
      <c r="F78" s="59"/>
      <c r="G78" s="58">
        <f t="shared" si="24"/>
        <v>18042.3</v>
      </c>
      <c r="H78" s="59"/>
      <c r="I78" s="58">
        <f t="shared" si="25"/>
        <v>18042.3</v>
      </c>
      <c r="J78" s="59"/>
      <c r="K78" s="58">
        <f t="shared" si="26"/>
        <v>18042.3</v>
      </c>
      <c r="L78" s="59">
        <v>181.60000000000218</v>
      </c>
      <c r="M78" s="58">
        <f t="shared" si="27"/>
        <v>18223.900000000001</v>
      </c>
      <c r="N78" s="59"/>
      <c r="O78" s="58">
        <f t="shared" si="28"/>
        <v>18223.900000000001</v>
      </c>
      <c r="P78" s="59"/>
      <c r="Q78" s="58">
        <f t="shared" si="29"/>
        <v>18223.900000000001</v>
      </c>
      <c r="R78" s="59">
        <v>464.6</v>
      </c>
      <c r="S78" s="58">
        <f t="shared" si="30"/>
        <v>18688.5</v>
      </c>
      <c r="T78" s="59"/>
      <c r="U78" s="58">
        <f t="shared" si="31"/>
        <v>18688.5</v>
      </c>
      <c r="V78" s="59"/>
      <c r="W78" s="58">
        <f t="shared" si="32"/>
        <v>18688.5</v>
      </c>
      <c r="X78" s="21">
        <f>D78+F78+H78+J78+L78+N78+P78+R78</f>
        <v>646.20000000000221</v>
      </c>
      <c r="Y78" s="55"/>
      <c r="Z78" s="13"/>
    </row>
    <row r="79" spans="1:26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3"/>
        <v>22720.5</v>
      </c>
      <c r="F79" s="59">
        <v>23000</v>
      </c>
      <c r="G79" s="58">
        <f t="shared" si="24"/>
        <v>45720.5</v>
      </c>
      <c r="H79" s="59"/>
      <c r="I79" s="58">
        <f t="shared" si="25"/>
        <v>45720.5</v>
      </c>
      <c r="J79" s="59"/>
      <c r="K79" s="58">
        <f t="shared" si="26"/>
        <v>45720.5</v>
      </c>
      <c r="L79" s="59"/>
      <c r="M79" s="58">
        <f t="shared" si="27"/>
        <v>45720.5</v>
      </c>
      <c r="N79" s="59"/>
      <c r="O79" s="58">
        <f t="shared" si="28"/>
        <v>45720.5</v>
      </c>
      <c r="P79" s="59">
        <v>15000</v>
      </c>
      <c r="Q79" s="58">
        <f t="shared" si="29"/>
        <v>60720.5</v>
      </c>
      <c r="R79" s="59"/>
      <c r="S79" s="58">
        <f t="shared" si="30"/>
        <v>60720.5</v>
      </c>
      <c r="T79" s="59"/>
      <c r="U79" s="58">
        <f t="shared" si="31"/>
        <v>60720.5</v>
      </c>
      <c r="V79" s="59"/>
      <c r="W79" s="58">
        <f t="shared" si="32"/>
        <v>60720.5</v>
      </c>
      <c r="X79" s="21">
        <f t="shared" ref="X75:X79" si="34">D79+F79+H79+J79+L79+N79+P79</f>
        <v>38000</v>
      </c>
      <c r="Y79" s="55"/>
      <c r="Z79" s="13"/>
    </row>
    <row r="80" spans="1:26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W80" si="35">SUM(E81)</f>
        <v>2275609.6000000001</v>
      </c>
      <c r="F80" s="31"/>
      <c r="G80" s="31">
        <f t="shared" si="35"/>
        <v>2275609.6000000001</v>
      </c>
      <c r="H80" s="31"/>
      <c r="I80" s="31">
        <f t="shared" si="35"/>
        <v>2275609.6000000001</v>
      </c>
      <c r="J80" s="31"/>
      <c r="K80" s="31">
        <f t="shared" si="35"/>
        <v>2275609.6000000001</v>
      </c>
      <c r="L80" s="31"/>
      <c r="M80" s="31">
        <f t="shared" si="35"/>
        <v>2275609.6000000001</v>
      </c>
      <c r="N80" s="31"/>
      <c r="O80" s="31">
        <f t="shared" si="35"/>
        <v>2275609.6000000001</v>
      </c>
      <c r="P80" s="31"/>
      <c r="Q80" s="31">
        <f t="shared" si="35"/>
        <v>2275609.6000000001</v>
      </c>
      <c r="R80" s="31"/>
      <c r="S80" s="31">
        <f t="shared" si="35"/>
        <v>2275609.6000000001</v>
      </c>
      <c r="T80" s="31"/>
      <c r="U80" s="31">
        <f t="shared" si="35"/>
        <v>2275609.6000000001</v>
      </c>
      <c r="V80" s="31"/>
      <c r="W80" s="31">
        <f t="shared" si="35"/>
        <v>2275609.6000000001</v>
      </c>
      <c r="X80" s="62"/>
      <c r="Y80" s="55"/>
      <c r="Z80" s="13"/>
    </row>
    <row r="81" spans="1:26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3"/>
        <v>2275609.6000000001</v>
      </c>
      <c r="F81" s="59"/>
      <c r="G81" s="58">
        <f t="shared" si="24"/>
        <v>2275609.6000000001</v>
      </c>
      <c r="H81" s="59"/>
      <c r="I81" s="58">
        <f t="shared" si="25"/>
        <v>2275609.6000000001</v>
      </c>
      <c r="J81" s="59"/>
      <c r="K81" s="58">
        <f t="shared" si="26"/>
        <v>2275609.6000000001</v>
      </c>
      <c r="L81" s="59"/>
      <c r="M81" s="58">
        <f t="shared" si="27"/>
        <v>2275609.6000000001</v>
      </c>
      <c r="N81" s="59"/>
      <c r="O81" s="58">
        <f t="shared" si="28"/>
        <v>2275609.6000000001</v>
      </c>
      <c r="P81" s="59"/>
      <c r="Q81" s="58">
        <f t="shared" si="29"/>
        <v>2275609.6000000001</v>
      </c>
      <c r="R81" s="59"/>
      <c r="S81" s="58">
        <f t="shared" si="30"/>
        <v>2275609.6000000001</v>
      </c>
      <c r="T81" s="59"/>
      <c r="U81" s="58">
        <f t="shared" si="31"/>
        <v>2275609.6000000001</v>
      </c>
      <c r="V81" s="59"/>
      <c r="W81" s="58">
        <f t="shared" si="32"/>
        <v>2275609.6000000001</v>
      </c>
      <c r="X81" s="21"/>
      <c r="Y81" s="55"/>
      <c r="Z81" s="13"/>
    </row>
    <row r="82" spans="1:26" s="14" customFormat="1" ht="27" customHeight="1" x14ac:dyDescent="0.25">
      <c r="A82" s="61" t="s">
        <v>241</v>
      </c>
      <c r="B82" s="30" t="s">
        <v>242</v>
      </c>
      <c r="C82" s="31">
        <f t="shared" ref="C82:X82" si="36">SUM(C83:C85)</f>
        <v>5663881.2000000002</v>
      </c>
      <c r="D82" s="31"/>
      <c r="E82" s="31">
        <f t="shared" si="36"/>
        <v>5663881.2000000002</v>
      </c>
      <c r="F82" s="31">
        <f t="shared" si="36"/>
        <v>-86.899999999906868</v>
      </c>
      <c r="G82" s="31">
        <f t="shared" si="36"/>
        <v>5663794.2999999998</v>
      </c>
      <c r="H82" s="31">
        <f t="shared" si="36"/>
        <v>48582.199999999953</v>
      </c>
      <c r="I82" s="31">
        <f t="shared" si="36"/>
        <v>5712376.5</v>
      </c>
      <c r="J82" s="31"/>
      <c r="K82" s="31">
        <f t="shared" si="36"/>
        <v>5712376.5</v>
      </c>
      <c r="L82" s="31">
        <f t="shared" si="36"/>
        <v>1140844.0000000002</v>
      </c>
      <c r="M82" s="31">
        <f t="shared" si="36"/>
        <v>6853220.5</v>
      </c>
      <c r="N82" s="31"/>
      <c r="O82" s="31">
        <f t="shared" si="36"/>
        <v>6853220.5</v>
      </c>
      <c r="P82" s="31">
        <f t="shared" si="36"/>
        <v>-50000</v>
      </c>
      <c r="Q82" s="31">
        <f t="shared" si="36"/>
        <v>6803220.5</v>
      </c>
      <c r="R82" s="31">
        <f t="shared" si="36"/>
        <v>260433.70000000007</v>
      </c>
      <c r="S82" s="31">
        <f t="shared" si="36"/>
        <v>7063654.2000000002</v>
      </c>
      <c r="T82" s="31"/>
      <c r="U82" s="31">
        <f t="shared" si="36"/>
        <v>7063654.2000000002</v>
      </c>
      <c r="V82" s="31"/>
      <c r="W82" s="31">
        <f t="shared" si="36"/>
        <v>7063654.2000000002</v>
      </c>
      <c r="X82" s="62">
        <f t="shared" si="36"/>
        <v>1399773.0000000002</v>
      </c>
      <c r="Y82" s="55"/>
      <c r="Z82" s="13"/>
    </row>
    <row r="83" spans="1:26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3"/>
        <v>3411010.7</v>
      </c>
      <c r="F83" s="59"/>
      <c r="G83" s="58">
        <f t="shared" si="24"/>
        <v>3411010.7</v>
      </c>
      <c r="H83" s="59"/>
      <c r="I83" s="58">
        <f t="shared" si="25"/>
        <v>3411010.7</v>
      </c>
      <c r="J83" s="59"/>
      <c r="K83" s="58">
        <f t="shared" si="26"/>
        <v>3411010.7</v>
      </c>
      <c r="L83" s="59"/>
      <c r="M83" s="58">
        <f t="shared" si="27"/>
        <v>3411010.7</v>
      </c>
      <c r="N83" s="59"/>
      <c r="O83" s="58">
        <f t="shared" si="28"/>
        <v>3411010.7</v>
      </c>
      <c r="P83" s="59"/>
      <c r="Q83" s="58">
        <f t="shared" si="29"/>
        <v>3411010.7</v>
      </c>
      <c r="R83" s="59"/>
      <c r="S83" s="58">
        <f t="shared" si="30"/>
        <v>3411010.7</v>
      </c>
      <c r="T83" s="59"/>
      <c r="U83" s="58">
        <f t="shared" si="31"/>
        <v>3411010.7</v>
      </c>
      <c r="V83" s="59"/>
      <c r="W83" s="58">
        <f t="shared" si="32"/>
        <v>3411010.7</v>
      </c>
      <c r="X83" s="21"/>
      <c r="Y83" s="55"/>
      <c r="Z83" s="13"/>
    </row>
    <row r="84" spans="1:26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3"/>
        <v>282309.3</v>
      </c>
      <c r="F84" s="59"/>
      <c r="G84" s="58">
        <f t="shared" si="24"/>
        <v>282309.3</v>
      </c>
      <c r="H84" s="59"/>
      <c r="I84" s="58">
        <f t="shared" si="25"/>
        <v>282309.3</v>
      </c>
      <c r="J84" s="59"/>
      <c r="K84" s="58">
        <f t="shared" si="26"/>
        <v>282309.3</v>
      </c>
      <c r="L84" s="59">
        <v>243337.3</v>
      </c>
      <c r="M84" s="58">
        <f t="shared" si="27"/>
        <v>525646.6</v>
      </c>
      <c r="N84" s="59"/>
      <c r="O84" s="58">
        <f t="shared" si="28"/>
        <v>525646.6</v>
      </c>
      <c r="P84" s="59"/>
      <c r="Q84" s="58">
        <f t="shared" si="29"/>
        <v>525646.6</v>
      </c>
      <c r="R84" s="59">
        <v>238777.70000000007</v>
      </c>
      <c r="S84" s="58">
        <f t="shared" si="30"/>
        <v>764424.3</v>
      </c>
      <c r="T84" s="59">
        <v>10000</v>
      </c>
      <c r="U84" s="58">
        <f t="shared" si="31"/>
        <v>774424.3</v>
      </c>
      <c r="V84" s="59"/>
      <c r="W84" s="58">
        <f t="shared" si="32"/>
        <v>774424.3</v>
      </c>
      <c r="X84" s="21">
        <f>D84+F84+H84+J84+L84+N84+P84+R84+T84</f>
        <v>492115.00000000006</v>
      </c>
      <c r="Y84" s="55"/>
      <c r="Z84" s="13"/>
    </row>
    <row r="85" spans="1:26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3"/>
        <v>1970561.2</v>
      </c>
      <c r="F85" s="59">
        <v>-86.899999999906868</v>
      </c>
      <c r="G85" s="58">
        <f t="shared" si="24"/>
        <v>1970474.3</v>
      </c>
      <c r="H85" s="59">
        <v>48582.199999999953</v>
      </c>
      <c r="I85" s="58">
        <f t="shared" si="25"/>
        <v>2019056.5</v>
      </c>
      <c r="J85" s="59"/>
      <c r="K85" s="58">
        <f t="shared" si="26"/>
        <v>2019056.5</v>
      </c>
      <c r="L85" s="59">
        <v>897506.70000000019</v>
      </c>
      <c r="M85" s="58">
        <f t="shared" si="27"/>
        <v>2916563.2</v>
      </c>
      <c r="N85" s="59"/>
      <c r="O85" s="58">
        <f t="shared" si="28"/>
        <v>2916563.2</v>
      </c>
      <c r="P85" s="59">
        <v>-50000</v>
      </c>
      <c r="Q85" s="58">
        <f t="shared" si="29"/>
        <v>2866563.2</v>
      </c>
      <c r="R85" s="59">
        <v>21656</v>
      </c>
      <c r="S85" s="58">
        <f t="shared" si="30"/>
        <v>2888219.2</v>
      </c>
      <c r="T85" s="59">
        <v>-10000</v>
      </c>
      <c r="U85" s="58">
        <f t="shared" si="31"/>
        <v>2878219.2</v>
      </c>
      <c r="V85" s="59"/>
      <c r="W85" s="58">
        <f t="shared" si="32"/>
        <v>2878219.2</v>
      </c>
      <c r="X85" s="21">
        <f>D85+F85+H85+J85+L85+N85+P85+R85+T85</f>
        <v>907658.00000000023</v>
      </c>
      <c r="Y85" s="55"/>
      <c r="Z85" s="13"/>
    </row>
    <row r="86" spans="1:26" s="14" customFormat="1" ht="15.75" customHeight="1" thickBot="1" x14ac:dyDescent="0.3">
      <c r="A86" s="88" t="s">
        <v>249</v>
      </c>
      <c r="B86" s="89"/>
      <c r="C86" s="40">
        <f>SUM(C7+C17+C20+C25+C36+C41+C46+C54+C57+C65+C71+C76+C80+C82)</f>
        <v>111397564.39999999</v>
      </c>
      <c r="D86" s="40"/>
      <c r="E86" s="40">
        <f t="shared" ref="E86:S86" si="37">SUM(E7+E17+E20+E25+E36+E41+E46+E54+E57+E65+E71+E76+E80+E82)</f>
        <v>111397564.39999999</v>
      </c>
      <c r="F86" s="40">
        <f t="shared" si="37"/>
        <v>486955.50000000116</v>
      </c>
      <c r="G86" s="40">
        <f t="shared" si="37"/>
        <v>111884519.89999999</v>
      </c>
      <c r="H86" s="40">
        <f t="shared" si="37"/>
        <v>791932.80000000086</v>
      </c>
      <c r="I86" s="40">
        <f t="shared" si="37"/>
        <v>112676452.69999999</v>
      </c>
      <c r="J86" s="40"/>
      <c r="K86" s="40">
        <f t="shared" si="37"/>
        <v>112676452.69999999</v>
      </c>
      <c r="L86" s="40">
        <f t="shared" si="37"/>
        <v>9155747.6999999974</v>
      </c>
      <c r="M86" s="40">
        <f t="shared" si="37"/>
        <v>121832200.39999999</v>
      </c>
      <c r="N86" s="40">
        <f t="shared" si="37"/>
        <v>462200</v>
      </c>
      <c r="O86" s="40">
        <f t="shared" si="37"/>
        <v>122294400.39999999</v>
      </c>
      <c r="P86" s="40">
        <f t="shared" si="37"/>
        <v>2036153.1000000006</v>
      </c>
      <c r="Q86" s="40">
        <f t="shared" si="37"/>
        <v>124330553.49999999</v>
      </c>
      <c r="R86" s="40">
        <f t="shared" si="37"/>
        <v>2408564.7000000002</v>
      </c>
      <c r="S86" s="40">
        <f t="shared" si="37"/>
        <v>126739118.2</v>
      </c>
      <c r="T86" s="40">
        <f>SUM(T7+T17+T20+T25+T36+T41+T46+T54+T57+T65+T71+T76+T80+T82)</f>
        <v>2567315.9999999991</v>
      </c>
      <c r="U86" s="40">
        <f t="shared" ref="U86:W86" si="38">SUM(U7+U17+U20+U25+U36+U41+U46+U54+U57+U65+U71+U76+U80+U82)</f>
        <v>129306434.19999999</v>
      </c>
      <c r="V86" s="40">
        <f t="shared" si="38"/>
        <v>1078250.0000000002</v>
      </c>
      <c r="W86" s="40">
        <f t="shared" si="38"/>
        <v>130384684.19999999</v>
      </c>
      <c r="X86" s="65">
        <f>(X7+X17+X20+X25+X36+X41+X46+X54+X57+X65+X71+X76+X80+X82)</f>
        <v>18987119.800000001</v>
      </c>
      <c r="Y86" s="55"/>
      <c r="Z86" s="13"/>
    </row>
    <row r="88" spans="1:26" x14ac:dyDescent="0.2">
      <c r="W88" s="34"/>
    </row>
    <row r="89" spans="1:26" x14ac:dyDescent="0.2">
      <c r="C89" s="42"/>
      <c r="D89" s="66"/>
      <c r="E89" s="66"/>
      <c r="F89" s="66"/>
      <c r="G89" s="66"/>
      <c r="H89" s="66"/>
      <c r="I89" s="66"/>
      <c r="J89" s="66"/>
      <c r="K89" s="66"/>
      <c r="L89" s="66"/>
      <c r="M89" s="67"/>
      <c r="N89" s="66"/>
      <c r="O89" s="66"/>
      <c r="P89" s="66"/>
      <c r="Q89" s="66"/>
      <c r="R89" s="66"/>
      <c r="S89" s="66"/>
      <c r="T89" s="66"/>
      <c r="U89" s="66"/>
      <c r="V89" s="66"/>
      <c r="W89" s="34"/>
      <c r="X89" s="34"/>
      <c r="Z89" s="34"/>
    </row>
    <row r="90" spans="1:26" x14ac:dyDescent="0.2">
      <c r="J90" s="66"/>
      <c r="M90" s="67"/>
      <c r="O90" s="66"/>
      <c r="T90" s="66"/>
      <c r="U90" s="66"/>
      <c r="V90" s="66"/>
      <c r="W90" s="34"/>
      <c r="Y90" s="68"/>
    </row>
    <row r="91" spans="1:26" x14ac:dyDescent="0.2">
      <c r="D91" s="66"/>
      <c r="E91" s="66"/>
      <c r="F91" s="66"/>
      <c r="G91" s="66"/>
      <c r="H91" s="66"/>
      <c r="I91" s="66"/>
      <c r="J91" s="66"/>
      <c r="K91" s="66"/>
      <c r="L91" s="66"/>
      <c r="M91" s="67"/>
      <c r="N91" s="66"/>
      <c r="O91" s="66"/>
      <c r="P91" s="66"/>
      <c r="Q91" s="66"/>
      <c r="R91" s="66"/>
      <c r="S91" s="66"/>
      <c r="T91" s="66"/>
      <c r="U91" s="66"/>
      <c r="V91" s="66"/>
      <c r="W91" s="34"/>
    </row>
    <row r="92" spans="1:26" x14ac:dyDescent="0.2">
      <c r="O92" s="66"/>
      <c r="W92" s="34"/>
    </row>
    <row r="93" spans="1:26" x14ac:dyDescent="0.2">
      <c r="W93" s="34"/>
    </row>
    <row r="94" spans="1:26" x14ac:dyDescent="0.2">
      <c r="W94" s="34"/>
    </row>
    <row r="95" spans="1:26" x14ac:dyDescent="0.2">
      <c r="M95" s="67"/>
      <c r="T95" s="66"/>
      <c r="U95" s="66"/>
      <c r="V95" s="66"/>
    </row>
    <row r="96" spans="1:26" x14ac:dyDescent="0.2">
      <c r="W96" s="34"/>
    </row>
  </sheetData>
  <mergeCells count="17">
    <mergeCell ref="A86:B86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D3:V3"/>
    <mergeCell ref="T4:U4"/>
    <mergeCell ref="J4:K4"/>
    <mergeCell ref="L4:M4"/>
    <mergeCell ref="N4:O4"/>
    <mergeCell ref="P4:Q4"/>
    <mergeCell ref="R4:S4"/>
  </mergeCells>
  <printOptions horizontalCentered="1"/>
  <pageMargins left="0.39370078740157483" right="0.39370078740157483" top="0.35433070866141736" bottom="0.35433070866141736" header="0" footer="0"/>
  <pageSetup paperSize="9" scale="39" fitToHeight="0" orientation="landscape" r:id="rId1"/>
  <rowBreaks count="1" manualBreakCount="1">
    <brk id="5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2020-08-04T10:17:53Z</cp:lastPrinted>
  <dcterms:created xsi:type="dcterms:W3CDTF">2020-07-29T05:24:29Z</dcterms:created>
  <dcterms:modified xsi:type="dcterms:W3CDTF">2020-08-04T10:17:56Z</dcterms:modified>
</cp:coreProperties>
</file>