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13875" windowHeight="1252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'!$A$1:$P$41</definedName>
    <definedName name="_xlnm.Print_Area" localSheetId="1">РАСХОДЫ!$A$1:$P$86</definedName>
  </definedNames>
  <calcPr calcId="145621"/>
</workbook>
</file>

<file path=xl/calcChain.xml><?xml version="1.0" encoding="utf-8"?>
<calcChain xmlns="http://schemas.openxmlformats.org/spreadsheetml/2006/main">
  <c r="O84" i="2" l="1"/>
  <c r="O85" i="2"/>
  <c r="O83" i="2"/>
  <c r="N82" i="2"/>
  <c r="N86" i="2" s="1"/>
  <c r="O81" i="2"/>
  <c r="N80" i="2"/>
  <c r="O78" i="2"/>
  <c r="O79" i="2"/>
  <c r="O77" i="2"/>
  <c r="O73" i="2"/>
  <c r="O74" i="2"/>
  <c r="O75" i="2"/>
  <c r="O72" i="2"/>
  <c r="N71" i="2"/>
  <c r="P75" i="2"/>
  <c r="O67" i="2"/>
  <c r="O68" i="2"/>
  <c r="O69" i="2"/>
  <c r="O70" i="2"/>
  <c r="O66" i="2"/>
  <c r="N65" i="2"/>
  <c r="O59" i="2"/>
  <c r="O60" i="2"/>
  <c r="O61" i="2"/>
  <c r="O62" i="2"/>
  <c r="O63" i="2"/>
  <c r="O64" i="2"/>
  <c r="O58" i="2"/>
  <c r="N57" i="2"/>
  <c r="O56" i="2"/>
  <c r="O55" i="2"/>
  <c r="N54" i="2"/>
  <c r="O48" i="2"/>
  <c r="O49" i="2"/>
  <c r="O50" i="2"/>
  <c r="O51" i="2"/>
  <c r="O52" i="2"/>
  <c r="O53" i="2"/>
  <c r="O47" i="2"/>
  <c r="N46" i="2"/>
  <c r="P48" i="2"/>
  <c r="P51" i="2"/>
  <c r="P52" i="2"/>
  <c r="P53" i="2"/>
  <c r="O43" i="2"/>
  <c r="O44" i="2"/>
  <c r="O45" i="2"/>
  <c r="O42" i="2"/>
  <c r="N41" i="2"/>
  <c r="O38" i="2"/>
  <c r="O39" i="2"/>
  <c r="O40" i="2"/>
  <c r="O37" i="2"/>
  <c r="N36" i="2"/>
  <c r="P40" i="2"/>
  <c r="O27" i="2"/>
  <c r="O28" i="2"/>
  <c r="O29" i="2"/>
  <c r="O30" i="2"/>
  <c r="O31" i="2"/>
  <c r="O32" i="2"/>
  <c r="O33" i="2"/>
  <c r="O34" i="2"/>
  <c r="O35" i="2"/>
  <c r="O26" i="2"/>
  <c r="N25" i="2"/>
  <c r="P33" i="2"/>
  <c r="O22" i="2"/>
  <c r="O23" i="2"/>
  <c r="O24" i="2"/>
  <c r="O21" i="2"/>
  <c r="O19" i="2"/>
  <c r="O18" i="2"/>
  <c r="P9" i="2"/>
  <c r="P10" i="2"/>
  <c r="P11" i="2"/>
  <c r="P12" i="2"/>
  <c r="P13" i="2"/>
  <c r="P14" i="2"/>
  <c r="P15" i="2"/>
  <c r="P16" i="2"/>
  <c r="P18" i="2"/>
  <c r="P19" i="2"/>
  <c r="P21" i="2"/>
  <c r="P22" i="2"/>
  <c r="P23" i="2"/>
  <c r="P26" i="2"/>
  <c r="P27" i="2"/>
  <c r="P28" i="2"/>
  <c r="P29" i="2"/>
  <c r="P30" i="2"/>
  <c r="P31" i="2"/>
  <c r="P32" i="2"/>
  <c r="P35" i="2"/>
  <c r="P37" i="2"/>
  <c r="P39" i="2"/>
  <c r="P42" i="2"/>
  <c r="P43" i="2"/>
  <c r="P45" i="2"/>
  <c r="P47" i="2"/>
  <c r="P49" i="2"/>
  <c r="P50" i="2"/>
  <c r="P55" i="2"/>
  <c r="P56" i="2"/>
  <c r="P58" i="2"/>
  <c r="P59" i="2"/>
  <c r="P60" i="2"/>
  <c r="P61" i="2"/>
  <c r="P62" i="2"/>
  <c r="P63" i="2"/>
  <c r="P64" i="2"/>
  <c r="P66" i="2"/>
  <c r="P67" i="2"/>
  <c r="P65" i="2" s="1"/>
  <c r="P68" i="2"/>
  <c r="P69" i="2"/>
  <c r="P70" i="2"/>
  <c r="P72" i="2"/>
  <c r="P73" i="2"/>
  <c r="P74" i="2"/>
  <c r="P77" i="2"/>
  <c r="P78" i="2"/>
  <c r="P79" i="2"/>
  <c r="P81" i="2"/>
  <c r="P80" i="2" s="1"/>
  <c r="P83" i="2"/>
  <c r="P84" i="2"/>
  <c r="P85" i="2"/>
  <c r="P8" i="2"/>
  <c r="O9" i="2"/>
  <c r="O10" i="2"/>
  <c r="O11" i="2"/>
  <c r="O12" i="2"/>
  <c r="O13" i="2"/>
  <c r="O14" i="2"/>
  <c r="O15" i="2"/>
  <c r="O16" i="2"/>
  <c r="O8" i="2"/>
  <c r="L86" i="2"/>
  <c r="M86" i="2"/>
  <c r="L82" i="2"/>
  <c r="M82" i="2"/>
  <c r="L80" i="2"/>
  <c r="M80" i="2"/>
  <c r="M76" i="2"/>
  <c r="M71" i="2"/>
  <c r="M65" i="2"/>
  <c r="M57" i="2"/>
  <c r="M54" i="2"/>
  <c r="M46" i="2"/>
  <c r="M41" i="2"/>
  <c r="M36" i="2"/>
  <c r="M25" i="2"/>
  <c r="M20" i="2"/>
  <c r="N20" i="2"/>
  <c r="N17" i="2"/>
  <c r="M17" i="2"/>
  <c r="M7" i="2"/>
  <c r="M9" i="2"/>
  <c r="M10" i="2"/>
  <c r="M11" i="2"/>
  <c r="M12" i="2"/>
  <c r="M13" i="2"/>
  <c r="M14" i="2"/>
  <c r="M15" i="2"/>
  <c r="M16" i="2"/>
  <c r="M18" i="2"/>
  <c r="M19" i="2"/>
  <c r="M21" i="2"/>
  <c r="M22" i="2"/>
  <c r="M23" i="2"/>
  <c r="M24" i="2"/>
  <c r="M26" i="2"/>
  <c r="M27" i="2"/>
  <c r="M28" i="2"/>
  <c r="M29" i="2"/>
  <c r="M30" i="2"/>
  <c r="M31" i="2"/>
  <c r="M32" i="2"/>
  <c r="M33" i="2"/>
  <c r="M34" i="2"/>
  <c r="M35" i="2"/>
  <c r="M37" i="2"/>
  <c r="M38" i="2"/>
  <c r="M39" i="2"/>
  <c r="M40" i="2"/>
  <c r="M42" i="2"/>
  <c r="M43" i="2"/>
  <c r="M44" i="2"/>
  <c r="M45" i="2"/>
  <c r="M47" i="2"/>
  <c r="M48" i="2"/>
  <c r="M49" i="2"/>
  <c r="M50" i="2"/>
  <c r="M51" i="2"/>
  <c r="M52" i="2"/>
  <c r="M53" i="2"/>
  <c r="M55" i="2"/>
  <c r="M56" i="2"/>
  <c r="M58" i="2"/>
  <c r="M59" i="2"/>
  <c r="M60" i="2"/>
  <c r="M61" i="2"/>
  <c r="M62" i="2"/>
  <c r="M63" i="2"/>
  <c r="M64" i="2"/>
  <c r="M66" i="2"/>
  <c r="M67" i="2"/>
  <c r="M68" i="2"/>
  <c r="M69" i="2"/>
  <c r="M70" i="2"/>
  <c r="M72" i="2"/>
  <c r="M73" i="2"/>
  <c r="M74" i="2"/>
  <c r="M75" i="2"/>
  <c r="M77" i="2"/>
  <c r="M78" i="2"/>
  <c r="M79" i="2"/>
  <c r="M81" i="2"/>
  <c r="M83" i="2"/>
  <c r="M84" i="2"/>
  <c r="M85" i="2"/>
  <c r="M8" i="2"/>
  <c r="P34" i="1"/>
  <c r="P32" i="1" s="1"/>
  <c r="P35" i="1"/>
  <c r="P36" i="1"/>
  <c r="P37" i="1"/>
  <c r="P38" i="1"/>
  <c r="P39" i="1"/>
  <c r="P40" i="1"/>
  <c r="P33" i="1"/>
  <c r="N41" i="1"/>
  <c r="N31" i="1"/>
  <c r="O34" i="1"/>
  <c r="O35" i="1"/>
  <c r="O36" i="1"/>
  <c r="O37" i="1"/>
  <c r="O38" i="1"/>
  <c r="O39" i="1"/>
  <c r="O40" i="1"/>
  <c r="O33" i="1"/>
  <c r="N32" i="1"/>
  <c r="O11" i="1"/>
  <c r="P24" i="1"/>
  <c r="P25" i="1"/>
  <c r="P26" i="1"/>
  <c r="P28" i="1"/>
  <c r="P29" i="1"/>
  <c r="P30" i="1"/>
  <c r="P22" i="1"/>
  <c r="P15" i="1"/>
  <c r="P16" i="1"/>
  <c r="P13" i="1"/>
  <c r="P14" i="1"/>
  <c r="P12" i="1"/>
  <c r="P9" i="1"/>
  <c r="O21" i="1"/>
  <c r="O22" i="1"/>
  <c r="O23" i="1"/>
  <c r="O24" i="1"/>
  <c r="O25" i="1"/>
  <c r="O26" i="1"/>
  <c r="O28" i="1"/>
  <c r="O29" i="1"/>
  <c r="O30" i="1"/>
  <c r="O20" i="1"/>
  <c r="O17" i="1"/>
  <c r="O18" i="1"/>
  <c r="O16" i="1"/>
  <c r="O14" i="1"/>
  <c r="O12" i="1"/>
  <c r="O10" i="1"/>
  <c r="O9" i="1"/>
  <c r="N8" i="1"/>
  <c r="N11" i="1"/>
  <c r="N13" i="1"/>
  <c r="N15" i="1"/>
  <c r="M23" i="1"/>
  <c r="M24" i="1"/>
  <c r="M25" i="1"/>
  <c r="M26" i="1"/>
  <c r="M27" i="1"/>
  <c r="M28" i="1"/>
  <c r="M29" i="1"/>
  <c r="M30" i="1"/>
  <c r="M22" i="1"/>
  <c r="M21" i="1"/>
  <c r="M20" i="1"/>
  <c r="M19" i="1"/>
  <c r="M15" i="1"/>
  <c r="M17" i="1"/>
  <c r="M18" i="1"/>
  <c r="M16" i="1"/>
  <c r="M13" i="1"/>
  <c r="M14" i="1"/>
  <c r="M12" i="1"/>
  <c r="M11" i="1"/>
  <c r="M8" i="1"/>
  <c r="M10" i="1"/>
  <c r="M9" i="1"/>
  <c r="M7" i="1"/>
  <c r="M41" i="1" s="1"/>
  <c r="N7" i="1"/>
  <c r="M31" i="1"/>
  <c r="M32" i="1"/>
  <c r="M34" i="1"/>
  <c r="M35" i="1"/>
  <c r="M36" i="1"/>
  <c r="M37" i="1"/>
  <c r="M38" i="1"/>
  <c r="M39" i="1"/>
  <c r="M40" i="1"/>
  <c r="M33" i="1"/>
  <c r="P82" i="2" l="1"/>
  <c r="P76" i="2"/>
  <c r="P71" i="2"/>
  <c r="P57" i="2"/>
  <c r="P54" i="2"/>
  <c r="P46" i="2"/>
  <c r="P41" i="2"/>
  <c r="P36" i="2"/>
  <c r="P25" i="2"/>
  <c r="P20" i="2"/>
  <c r="P17" i="2"/>
  <c r="N7" i="2"/>
  <c r="L57" i="2"/>
  <c r="K41" i="2"/>
  <c r="K20" i="2"/>
  <c r="L7" i="2"/>
  <c r="K80" i="2"/>
  <c r="K82" i="2"/>
  <c r="K76" i="2"/>
  <c r="K71" i="2"/>
  <c r="K65" i="2"/>
  <c r="K57" i="2"/>
  <c r="K54" i="2"/>
  <c r="K46" i="2"/>
  <c r="K36" i="2"/>
  <c r="K25" i="2"/>
  <c r="K17" i="2"/>
  <c r="K7" i="2"/>
  <c r="K9" i="2"/>
  <c r="K10" i="2"/>
  <c r="K11" i="2"/>
  <c r="K12" i="2"/>
  <c r="K13" i="2"/>
  <c r="K14" i="2"/>
  <c r="K15" i="2"/>
  <c r="K16" i="2"/>
  <c r="K18" i="2"/>
  <c r="K19" i="2"/>
  <c r="K21" i="2"/>
  <c r="K22" i="2"/>
  <c r="K23" i="2"/>
  <c r="K24" i="2"/>
  <c r="K26" i="2"/>
  <c r="K27" i="2"/>
  <c r="K28" i="2"/>
  <c r="K29" i="2"/>
  <c r="K30" i="2"/>
  <c r="K31" i="2"/>
  <c r="K32" i="2"/>
  <c r="K33" i="2"/>
  <c r="K34" i="2"/>
  <c r="K35" i="2"/>
  <c r="K37" i="2"/>
  <c r="K38" i="2"/>
  <c r="K39" i="2"/>
  <c r="K40" i="2"/>
  <c r="K42" i="2"/>
  <c r="K43" i="2"/>
  <c r="K44" i="2"/>
  <c r="K45" i="2"/>
  <c r="K47" i="2"/>
  <c r="K48" i="2"/>
  <c r="K49" i="2"/>
  <c r="K50" i="2"/>
  <c r="K51" i="2"/>
  <c r="K52" i="2"/>
  <c r="K53" i="2"/>
  <c r="K55" i="2"/>
  <c r="K56" i="2"/>
  <c r="K58" i="2"/>
  <c r="K59" i="2"/>
  <c r="K60" i="2"/>
  <c r="K61" i="2"/>
  <c r="K62" i="2"/>
  <c r="K63" i="2"/>
  <c r="K64" i="2"/>
  <c r="K66" i="2"/>
  <c r="K67" i="2"/>
  <c r="K68" i="2"/>
  <c r="K69" i="2"/>
  <c r="K70" i="2"/>
  <c r="K72" i="2"/>
  <c r="K73" i="2"/>
  <c r="K74" i="2"/>
  <c r="K75" i="2"/>
  <c r="K77" i="2"/>
  <c r="K78" i="2"/>
  <c r="K79" i="2"/>
  <c r="K81" i="2"/>
  <c r="K83" i="2"/>
  <c r="K84" i="2"/>
  <c r="K85" i="2"/>
  <c r="K8" i="2"/>
  <c r="P8" i="1"/>
  <c r="P11" i="1"/>
  <c r="L8" i="1"/>
  <c r="L7" i="1"/>
  <c r="K86" i="2" l="1"/>
  <c r="O32" i="1"/>
  <c r="K31" i="1"/>
  <c r="L41" i="1"/>
  <c r="K34" i="1"/>
  <c r="K35" i="1"/>
  <c r="K32" i="1" s="1"/>
  <c r="K36" i="1"/>
  <c r="K38" i="1"/>
  <c r="K39" i="1"/>
  <c r="K40" i="1"/>
  <c r="K33" i="1"/>
  <c r="K7" i="1"/>
  <c r="K41" i="1" s="1"/>
  <c r="K23" i="1"/>
  <c r="K24" i="1"/>
  <c r="K25" i="1"/>
  <c r="K26" i="1"/>
  <c r="K28" i="1"/>
  <c r="K29" i="1"/>
  <c r="K30" i="1"/>
  <c r="K22" i="1"/>
  <c r="K21" i="1"/>
  <c r="K20" i="1"/>
  <c r="K17" i="1"/>
  <c r="K18" i="1"/>
  <c r="K16" i="1"/>
  <c r="K14" i="1"/>
  <c r="K13" i="1"/>
  <c r="K12" i="1"/>
  <c r="K11" i="1"/>
  <c r="K10" i="1"/>
  <c r="K9" i="1"/>
  <c r="K8" i="1"/>
  <c r="K19" i="1"/>
  <c r="K15" i="1"/>
  <c r="E85" i="2" l="1"/>
  <c r="G85" i="2" s="1"/>
  <c r="I85" i="2" s="1"/>
  <c r="G84" i="2"/>
  <c r="I84" i="2" s="1"/>
  <c r="E84" i="2"/>
  <c r="E83" i="2"/>
  <c r="G83" i="2" s="1"/>
  <c r="J82" i="2"/>
  <c r="H82" i="2"/>
  <c r="F82" i="2"/>
  <c r="E82" i="2"/>
  <c r="D82" i="2"/>
  <c r="C82" i="2"/>
  <c r="E81" i="2"/>
  <c r="G81" i="2" s="1"/>
  <c r="F80" i="2"/>
  <c r="D80" i="2"/>
  <c r="C80" i="2"/>
  <c r="E79" i="2"/>
  <c r="G79" i="2" s="1"/>
  <c r="I79" i="2" s="1"/>
  <c r="G78" i="2"/>
  <c r="I78" i="2" s="1"/>
  <c r="E78" i="2"/>
  <c r="E77" i="2"/>
  <c r="G77" i="2" s="1"/>
  <c r="J76" i="2"/>
  <c r="F76" i="2"/>
  <c r="D76" i="2"/>
  <c r="C76" i="2"/>
  <c r="E75" i="2"/>
  <c r="G75" i="2" s="1"/>
  <c r="I75" i="2" s="1"/>
  <c r="G74" i="2"/>
  <c r="I74" i="2" s="1"/>
  <c r="E74" i="2"/>
  <c r="E73" i="2"/>
  <c r="E71" i="2" s="1"/>
  <c r="G72" i="2"/>
  <c r="I72" i="2" s="1"/>
  <c r="E72" i="2"/>
  <c r="J71" i="2"/>
  <c r="H71" i="2"/>
  <c r="F71" i="2"/>
  <c r="D71" i="2"/>
  <c r="C71" i="2"/>
  <c r="E70" i="2"/>
  <c r="G70" i="2" s="1"/>
  <c r="I70" i="2" s="1"/>
  <c r="E69" i="2"/>
  <c r="E65" i="2" s="1"/>
  <c r="E68" i="2"/>
  <c r="G68" i="2" s="1"/>
  <c r="I68" i="2" s="1"/>
  <c r="G67" i="2"/>
  <c r="I67" i="2" s="1"/>
  <c r="E67" i="2"/>
  <c r="E66" i="2"/>
  <c r="G66" i="2" s="1"/>
  <c r="J65" i="2"/>
  <c r="H65" i="2"/>
  <c r="F65" i="2"/>
  <c r="D65" i="2"/>
  <c r="C65" i="2"/>
  <c r="E64" i="2"/>
  <c r="G64" i="2" s="1"/>
  <c r="I64" i="2" s="1"/>
  <c r="I63" i="2"/>
  <c r="E63" i="2"/>
  <c r="G63" i="2" s="1"/>
  <c r="E62" i="2"/>
  <c r="G62" i="2" s="1"/>
  <c r="I62" i="2" s="1"/>
  <c r="E61" i="2"/>
  <c r="G61" i="2" s="1"/>
  <c r="I61" i="2" s="1"/>
  <c r="G60" i="2"/>
  <c r="I60" i="2" s="1"/>
  <c r="E60" i="2"/>
  <c r="E59" i="2"/>
  <c r="E57" i="2" s="1"/>
  <c r="G58" i="2"/>
  <c r="I58" i="2" s="1"/>
  <c r="E58" i="2"/>
  <c r="J57" i="2"/>
  <c r="H57" i="2"/>
  <c r="F57" i="2"/>
  <c r="D57" i="2"/>
  <c r="C57" i="2"/>
  <c r="E56" i="2"/>
  <c r="G56" i="2" s="1"/>
  <c r="I56" i="2" s="1"/>
  <c r="E55" i="2"/>
  <c r="G55" i="2" s="1"/>
  <c r="J54" i="2"/>
  <c r="H54" i="2"/>
  <c r="F54" i="2"/>
  <c r="E54" i="2"/>
  <c r="D54" i="2"/>
  <c r="C54" i="2"/>
  <c r="E53" i="2"/>
  <c r="G53" i="2" s="1"/>
  <c r="I53" i="2" s="1"/>
  <c r="G52" i="2"/>
  <c r="I52" i="2" s="1"/>
  <c r="E52" i="2"/>
  <c r="E51" i="2"/>
  <c r="G51" i="2" s="1"/>
  <c r="I51" i="2" s="1"/>
  <c r="G50" i="2"/>
  <c r="I50" i="2" s="1"/>
  <c r="E50" i="2"/>
  <c r="E49" i="2"/>
  <c r="G49" i="2" s="1"/>
  <c r="I49" i="2" s="1"/>
  <c r="E48" i="2"/>
  <c r="G48" i="2" s="1"/>
  <c r="I48" i="2" s="1"/>
  <c r="E47" i="2"/>
  <c r="G47" i="2" s="1"/>
  <c r="J46" i="2"/>
  <c r="H46" i="2"/>
  <c r="F46" i="2"/>
  <c r="D46" i="2"/>
  <c r="C46" i="2"/>
  <c r="G45" i="2"/>
  <c r="I45" i="2" s="1"/>
  <c r="E45" i="2"/>
  <c r="E44" i="2"/>
  <c r="E41" i="2" s="1"/>
  <c r="E43" i="2"/>
  <c r="G43" i="2" s="1"/>
  <c r="I43" i="2" s="1"/>
  <c r="G42" i="2"/>
  <c r="E42" i="2"/>
  <c r="J41" i="2"/>
  <c r="H41" i="2"/>
  <c r="F41" i="2"/>
  <c r="D41" i="2"/>
  <c r="C41" i="2"/>
  <c r="E40" i="2"/>
  <c r="G39" i="2"/>
  <c r="I39" i="2" s="1"/>
  <c r="E39" i="2"/>
  <c r="G38" i="2"/>
  <c r="I38" i="2" s="1"/>
  <c r="E38" i="2"/>
  <c r="E37" i="2"/>
  <c r="G37" i="2" s="1"/>
  <c r="J36" i="2"/>
  <c r="H36" i="2"/>
  <c r="F36" i="2"/>
  <c r="D36" i="2"/>
  <c r="C36" i="2"/>
  <c r="E35" i="2"/>
  <c r="G35" i="2" s="1"/>
  <c r="I35" i="2" s="1"/>
  <c r="G34" i="2"/>
  <c r="I34" i="2" s="1"/>
  <c r="E34" i="2"/>
  <c r="E33" i="2"/>
  <c r="G33" i="2" s="1"/>
  <c r="I33" i="2" s="1"/>
  <c r="G32" i="2"/>
  <c r="I32" i="2" s="1"/>
  <c r="E32" i="2"/>
  <c r="E31" i="2"/>
  <c r="G31" i="2" s="1"/>
  <c r="I31" i="2" s="1"/>
  <c r="E30" i="2"/>
  <c r="G30" i="2" s="1"/>
  <c r="I30" i="2" s="1"/>
  <c r="E29" i="2"/>
  <c r="G29" i="2" s="1"/>
  <c r="I29" i="2" s="1"/>
  <c r="E28" i="2"/>
  <c r="E27" i="2"/>
  <c r="G27" i="2" s="1"/>
  <c r="I27" i="2" s="1"/>
  <c r="G26" i="2"/>
  <c r="E26" i="2"/>
  <c r="J25" i="2"/>
  <c r="H25" i="2"/>
  <c r="F25" i="2"/>
  <c r="D25" i="2"/>
  <c r="C25" i="2"/>
  <c r="E24" i="2"/>
  <c r="G24" i="2" s="1"/>
  <c r="I24" i="2" s="1"/>
  <c r="E23" i="2"/>
  <c r="G23" i="2" s="1"/>
  <c r="I23" i="2" s="1"/>
  <c r="G22" i="2"/>
  <c r="I22" i="2" s="1"/>
  <c r="E22" i="2"/>
  <c r="E21" i="2"/>
  <c r="E20" i="2" s="1"/>
  <c r="J20" i="2"/>
  <c r="H20" i="2"/>
  <c r="F20" i="2"/>
  <c r="D20" i="2"/>
  <c r="C20" i="2"/>
  <c r="E19" i="2"/>
  <c r="G19" i="2" s="1"/>
  <c r="I19" i="2" s="1"/>
  <c r="G18" i="2"/>
  <c r="E18" i="2"/>
  <c r="F17" i="2"/>
  <c r="E17" i="2"/>
  <c r="C17" i="2"/>
  <c r="E16" i="2"/>
  <c r="G16" i="2" s="1"/>
  <c r="I16" i="2" s="1"/>
  <c r="E15" i="2"/>
  <c r="G15" i="2" s="1"/>
  <c r="I15" i="2" s="1"/>
  <c r="E14" i="2"/>
  <c r="G14" i="2" s="1"/>
  <c r="I14" i="2" s="1"/>
  <c r="E13" i="2"/>
  <c r="G13" i="2" s="1"/>
  <c r="I13" i="2" s="1"/>
  <c r="G12" i="2"/>
  <c r="I12" i="2" s="1"/>
  <c r="E12" i="2"/>
  <c r="E11" i="2"/>
  <c r="G11" i="2" s="1"/>
  <c r="I11" i="2" s="1"/>
  <c r="P7" i="2"/>
  <c r="G10" i="2"/>
  <c r="I10" i="2" s="1"/>
  <c r="E10" i="2"/>
  <c r="E9" i="2"/>
  <c r="E8" i="2"/>
  <c r="G8" i="2" s="1"/>
  <c r="J7" i="2"/>
  <c r="H7" i="2"/>
  <c r="F7" i="2"/>
  <c r="D7" i="2"/>
  <c r="C7" i="2"/>
  <c r="J41" i="1"/>
  <c r="E40" i="1"/>
  <c r="G40" i="1" s="1"/>
  <c r="I40" i="1" s="1"/>
  <c r="G39" i="1"/>
  <c r="I39" i="1" s="1"/>
  <c r="E39" i="1"/>
  <c r="E38" i="1"/>
  <c r="G38" i="1" s="1"/>
  <c r="I38" i="1" s="1"/>
  <c r="I37" i="1"/>
  <c r="E36" i="1"/>
  <c r="G36" i="1" s="1"/>
  <c r="I36" i="1" s="1"/>
  <c r="E35" i="1"/>
  <c r="G35" i="1" s="1"/>
  <c r="I35" i="1" s="1"/>
  <c r="G34" i="1"/>
  <c r="I34" i="1" s="1"/>
  <c r="E34" i="1"/>
  <c r="E33" i="1"/>
  <c r="E32" i="1" s="1"/>
  <c r="P31" i="1"/>
  <c r="J32" i="1"/>
  <c r="H32" i="1"/>
  <c r="F32" i="1"/>
  <c r="F31" i="1" s="1"/>
  <c r="D32" i="1"/>
  <c r="D31" i="1" s="1"/>
  <c r="C32" i="1"/>
  <c r="C31" i="1" s="1"/>
  <c r="J31" i="1"/>
  <c r="H31" i="1"/>
  <c r="E30" i="1"/>
  <c r="G30" i="1" s="1"/>
  <c r="I30" i="1" s="1"/>
  <c r="I29" i="1"/>
  <c r="G29" i="1"/>
  <c r="E29" i="1"/>
  <c r="E28" i="1"/>
  <c r="G28" i="1" s="1"/>
  <c r="I28" i="1" s="1"/>
  <c r="E26" i="1"/>
  <c r="G26" i="1" s="1"/>
  <c r="I26" i="1" s="1"/>
  <c r="G25" i="1"/>
  <c r="I25" i="1" s="1"/>
  <c r="E25" i="1"/>
  <c r="E24" i="1"/>
  <c r="G24" i="1" s="1"/>
  <c r="I24" i="1" s="1"/>
  <c r="I23" i="1"/>
  <c r="G23" i="1"/>
  <c r="E23" i="1"/>
  <c r="G22" i="1"/>
  <c r="I22" i="1" s="1"/>
  <c r="E22" i="1"/>
  <c r="E21" i="1"/>
  <c r="G21" i="1" s="1"/>
  <c r="I21" i="1" s="1"/>
  <c r="I20" i="1"/>
  <c r="G20" i="1"/>
  <c r="E20" i="1"/>
  <c r="E19" i="1"/>
  <c r="C19" i="1"/>
  <c r="E18" i="1"/>
  <c r="G18" i="1" s="1"/>
  <c r="I18" i="1" s="1"/>
  <c r="E17" i="1"/>
  <c r="G17" i="1" s="1"/>
  <c r="I17" i="1" s="1"/>
  <c r="E16" i="1"/>
  <c r="G16" i="1" s="1"/>
  <c r="C15" i="1"/>
  <c r="G14" i="1"/>
  <c r="I14" i="1" s="1"/>
  <c r="I13" i="1" s="1"/>
  <c r="E14" i="1"/>
  <c r="E13" i="1"/>
  <c r="C13" i="1"/>
  <c r="E12" i="1"/>
  <c r="E11" i="1" s="1"/>
  <c r="H11" i="1"/>
  <c r="D11" i="1"/>
  <c r="C11" i="1"/>
  <c r="G10" i="1"/>
  <c r="I10" i="1" s="1"/>
  <c r="E10" i="1"/>
  <c r="E9" i="1"/>
  <c r="E8" i="1" s="1"/>
  <c r="C8" i="1"/>
  <c r="C7" i="1" s="1"/>
  <c r="C41" i="1" s="1"/>
  <c r="H7" i="1"/>
  <c r="H41" i="1" s="1"/>
  <c r="F7" i="1"/>
  <c r="D7" i="1"/>
  <c r="D41" i="1" l="1"/>
  <c r="F86" i="2"/>
  <c r="J86" i="2"/>
  <c r="D86" i="2"/>
  <c r="F41" i="1"/>
  <c r="I66" i="2"/>
  <c r="I19" i="1"/>
  <c r="O19" i="1"/>
  <c r="I42" i="2"/>
  <c r="G41" i="2"/>
  <c r="I55" i="2"/>
  <c r="G54" i="2"/>
  <c r="O13" i="1"/>
  <c r="G9" i="2"/>
  <c r="I9" i="2" s="1"/>
  <c r="E7" i="2"/>
  <c r="G25" i="2"/>
  <c r="I26" i="2"/>
  <c r="E36" i="2"/>
  <c r="G40" i="2"/>
  <c r="I40" i="2" s="1"/>
  <c r="I8" i="2"/>
  <c r="G7" i="2"/>
  <c r="I37" i="2"/>
  <c r="G36" i="2"/>
  <c r="E31" i="1"/>
  <c r="G76" i="2"/>
  <c r="I77" i="2"/>
  <c r="P41" i="1"/>
  <c r="C86" i="2"/>
  <c r="G17" i="2"/>
  <c r="I18" i="2"/>
  <c r="I71" i="2"/>
  <c r="O71" i="2"/>
  <c r="I83" i="2"/>
  <c r="G82" i="2"/>
  <c r="G15" i="1"/>
  <c r="I16" i="1"/>
  <c r="G80" i="2"/>
  <c r="I81" i="2"/>
  <c r="G19" i="1"/>
  <c r="H86" i="2"/>
  <c r="E25" i="2"/>
  <c r="I47" i="2"/>
  <c r="G46" i="2"/>
  <c r="G33" i="1"/>
  <c r="G21" i="2"/>
  <c r="G59" i="2"/>
  <c r="I59" i="2" s="1"/>
  <c r="G73" i="2"/>
  <c r="I73" i="2" s="1"/>
  <c r="E76" i="2"/>
  <c r="E80" i="2"/>
  <c r="G13" i="1"/>
  <c r="G28" i="2"/>
  <c r="I28" i="2" s="1"/>
  <c r="G44" i="2"/>
  <c r="I44" i="2" s="1"/>
  <c r="G69" i="2"/>
  <c r="I69" i="2" s="1"/>
  <c r="G9" i="1"/>
  <c r="G12" i="1"/>
  <c r="E46" i="2"/>
  <c r="E15" i="1"/>
  <c r="E7" i="1" s="1"/>
  <c r="E41" i="1" s="1"/>
  <c r="G71" i="2"/>
  <c r="P86" i="2" l="1"/>
  <c r="E86" i="2"/>
  <c r="I80" i="2"/>
  <c r="O80" i="2"/>
  <c r="I21" i="2"/>
  <c r="G20" i="2"/>
  <c r="O25" i="2"/>
  <c r="I25" i="2"/>
  <c r="O57" i="2"/>
  <c r="G65" i="2"/>
  <c r="I7" i="2"/>
  <c r="O7" i="2"/>
  <c r="I65" i="2"/>
  <c r="O65" i="2"/>
  <c r="I9" i="1"/>
  <c r="G8" i="1"/>
  <c r="G7" i="1" s="1"/>
  <c r="G41" i="1" s="1"/>
  <c r="I57" i="2"/>
  <c r="I41" i="2"/>
  <c r="O41" i="2"/>
  <c r="I33" i="1"/>
  <c r="G32" i="1"/>
  <c r="G31" i="1" s="1"/>
  <c r="I15" i="1"/>
  <c r="O15" i="1"/>
  <c r="I17" i="2"/>
  <c r="O17" i="2"/>
  <c r="I36" i="2"/>
  <c r="O36" i="2"/>
  <c r="G57" i="2"/>
  <c r="G86" i="2" s="1"/>
  <c r="O46" i="2"/>
  <c r="I46" i="2"/>
  <c r="G11" i="1"/>
  <c r="I12" i="1"/>
  <c r="I82" i="2"/>
  <c r="O82" i="2"/>
  <c r="I76" i="2"/>
  <c r="O76" i="2"/>
  <c r="I54" i="2"/>
  <c r="O54" i="2"/>
  <c r="I8" i="1" l="1"/>
  <c r="I32" i="1"/>
  <c r="I31" i="1" s="1"/>
  <c r="O31" i="1"/>
  <c r="I11" i="1"/>
  <c r="I20" i="2"/>
  <c r="I86" i="2" s="1"/>
  <c r="O20" i="2"/>
  <c r="O86" i="2" s="1"/>
  <c r="I7" i="1" l="1"/>
  <c r="I41" i="1" s="1"/>
  <c r="O8" i="1"/>
  <c r="O41" i="1"/>
</calcChain>
</file>

<file path=xl/sharedStrings.xml><?xml version="1.0" encoding="utf-8"?>
<sst xmlns="http://schemas.openxmlformats.org/spreadsheetml/2006/main" count="278" uniqueCount="246">
  <si>
    <t xml:space="preserve">Сведения о внесенных изменениях в закон о бюджете в части доходов за 2019 год
</t>
  </si>
  <si>
    <t>тыс. рублей</t>
  </si>
  <si>
    <t>Код бюджетной 
классификации</t>
  </si>
  <si>
    <t>Наименование показателя</t>
  </si>
  <si>
    <t xml:space="preserve"> Закон Саратовской области от 27.11.2018 года        № 127-ЗСО «Об областном бюджете на 2019 год и на плановый период 2020 и 2021 годов» (первоначальная редакция) </t>
  </si>
  <si>
    <t xml:space="preserve">Закон Саратовской области о внесении изменений в закон «Об областном бюджете на 2019 год и на плановый период 2020 и 2021 годов» </t>
  </si>
  <si>
    <t>Закон Саратовской области  «Об областном бюджете на 2019 год и на плановый период 2020 и 2021 годов»                    (с учетом внесенных изменений)</t>
  </si>
  <si>
    <t>Итого внесенных изменений</t>
  </si>
  <si>
    <t>23-ЗСО от 29.03.2019</t>
  </si>
  <si>
    <t>64-ЗСО от 01.07.2019</t>
  </si>
  <si>
    <t>86-ЗСО от 16.09.2019</t>
  </si>
  <si>
    <t>103-ЗСО от 28.10.2019</t>
  </si>
  <si>
    <t>внесенные изменения</t>
  </si>
  <si>
    <t>утвержденные значения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</si>
  <si>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</si>
  <si>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</si>
  <si>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</si>
  <si>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</si>
  <si>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</si>
  <si>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</si>
  <si>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</si>
  <si>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</si>
  <si>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</si>
  <si>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</si>
  <si>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</si>
  <si>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</si>
  <si>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</si>
  <si>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</si>
  <si>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</si>
  <si>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</si>
  <si>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</si>
  <si>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</si>
  <si>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</si>
  <si>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</si>
  <si>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</si>
  <si>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</si>
  <si>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</si>
  <si>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</si>
  <si>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</si>
  <si>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</si>
  <si>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</si>
  <si>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</si>
  <si>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</si>
  <si>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</si>
  <si>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</si>
  <si>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</si>
  <si>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</si>
  <si>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</si>
  <si>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</si>
  <si>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</si>
  <si>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</si>
  <si>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</si>
  <si>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</si>
  <si>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ДОХОДЫ ОТ ОКАЗАНИЯ ПЛАТНЫХ УСЛУГ (РАБОТ) И КОМПЕНСАЦИИ ЗАТРАТ ГОСУДАРСТВА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</si>
  <si>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</si>
  <si>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</si>
  <si>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</si>
  <si>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</si>
  <si>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</si>
  <si>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</si>
  <si>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</si>
  <si>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</si>
  <si>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</si>
  <si>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</si>
  <si>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</si>
  <si>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</si>
  <si>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</si>
  <si>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</si>
  <si>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</si>
  <si>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</si>
  <si>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</si>
  <si>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</si>
  <si>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</si>
  <si>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</si>
  <si>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</si>
  <si>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</si>
  <si>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r>
      <t xml:space="preserve">2 03 </t>
    </r>
    <r>
      <rPr>
        <sz val="10"/>
        <color rgb="FF000000"/>
        <rFont val="Times New Roman"/>
        <family val="1"/>
        <charset val="204"/>
      </rPr>
      <t>00000 00 0000 000</t>
    </r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</si>
  <si>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</si>
  <si>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</si>
  <si>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</si>
  <si>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</si>
  <si>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</si>
  <si>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</si>
  <si>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>Сведения о внесенных изменениях в закон о бюджете в части расходов за 2019 год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</si>
  <si>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</si>
  <si>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</si>
  <si>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</si>
  <si>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</si>
  <si>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</si>
  <si>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</si>
  <si>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</si>
  <si>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</si>
  <si>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</si>
  <si>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</si>
  <si>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</si>
  <si>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</si>
  <si>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</si>
  <si>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</si>
  <si>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</si>
  <si>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</si>
  <si>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</si>
  <si>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</si>
  <si>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</si>
  <si>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</si>
  <si>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</si>
  <si>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</si>
  <si>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</si>
  <si>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</si>
  <si>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</si>
  <si>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</si>
  <si>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</si>
  <si>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</si>
  <si>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</si>
  <si>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</si>
  <si>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</si>
  <si>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</si>
  <si>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</si>
  <si>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0310</t>
  </si>
  <si>
    <t>Обеспечение пожарной безопасности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</si>
  <si>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</si>
  <si>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</si>
  <si>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</si>
  <si>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</si>
  <si>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</si>
  <si>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</si>
  <si>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</si>
  <si>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</si>
  <si>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</si>
  <si>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</si>
  <si>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</si>
  <si>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</si>
  <si>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</si>
  <si>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</si>
  <si>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</si>
  <si>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</si>
  <si>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</si>
  <si>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</si>
  <si>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</si>
  <si>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</si>
  <si>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</si>
  <si>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</si>
  <si>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</si>
  <si>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</si>
  <si>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</si>
  <si>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</si>
  <si>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</si>
  <si>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</si>
  <si>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</si>
  <si>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</si>
  <si>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</si>
  <si>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</si>
  <si>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</si>
  <si>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</si>
  <si>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</si>
  <si>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</si>
  <si>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</si>
  <si>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</si>
  <si>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</si>
  <si>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</si>
  <si>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</si>
  <si>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</si>
  <si>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</si>
  <si>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</si>
  <si>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</si>
  <si>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</si>
  <si>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</si>
  <si>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</si>
  <si>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</si>
  <si>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</si>
  <si>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</si>
  <si>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</si>
  <si>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</si>
  <si>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</si>
  <si>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</si>
  <si>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</si>
  <si>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</si>
  <si>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</si>
  <si>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</si>
  <si>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</si>
  <si>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</si>
  <si>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</si>
  <si>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</si>
  <si>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</si>
  <si>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</si>
  <si>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</si>
  <si>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</si>
  <si>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</si>
  <si>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</si>
  <si>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</si>
  <si>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</si>
  <si>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</si>
  <si>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</si>
  <si>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</si>
  <si>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</si>
  <si>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</si>
  <si>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</si>
  <si>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</si>
  <si>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</si>
  <si>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</si>
  <si>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</si>
  <si>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</si>
  <si>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</si>
  <si>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</si>
  <si>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</si>
  <si>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</si>
  <si>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</si>
  <si>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</si>
  <si>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</si>
  <si>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</si>
  <si>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</si>
  <si>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</si>
  <si>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</si>
  <si>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</si>
  <si>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</si>
  <si>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</si>
  <si>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</si>
  <si>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</si>
  <si>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</si>
  <si>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</si>
  <si>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</si>
  <si>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</si>
  <si>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</si>
  <si>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</si>
  <si>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</si>
  <si>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</si>
  <si>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</si>
  <si>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</si>
  <si>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</si>
  <si>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</si>
  <si>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</si>
  <si>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</si>
  <si>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</si>
  <si>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</si>
  <si>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</si>
  <si>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</si>
  <si>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</si>
  <si>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</si>
  <si>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</si>
  <si>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</si>
  <si>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</si>
  <si>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</si>
  <si>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</si>
  <si>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</si>
  <si>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</si>
  <si>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115-ЗСО от 21.11.2019</t>
  </si>
  <si>
    <t>131-ЗСО от 11.12.2019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</si>
</sst>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5" x14ac:knownFonts="1">
    <font>
      <sz val="8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0" fillId="0" borderId="0"/>
    <xf numFmtId="4" fontId="12" fillId="0" borderId="27">
      <alignment horizontal="right"/>
    </xf>
    <xf numFmtId="0" fontId="13" fillId="0" borderId="14" applyNumberFormat="0">
      <alignment horizontal="right" vertical="top"/>
    </xf>
  </cellStyleXfs>
  <cellXfs count="92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left" vertical="center" wrapText="1"/>
    </xf>
    <xf numFmtId="164" fontId="3" fillId="3" borderId="11" xfId="0" applyNumberFormat="1" applyFont="1" applyFill="1" applyBorder="1" applyAlignment="1">
      <alignment horizontal="center" vertical="center" wrapText="1" shrinkToFit="1"/>
    </xf>
    <xf numFmtId="164" fontId="3" fillId="3" borderId="12" xfId="0" applyNumberFormat="1" applyFont="1" applyFill="1" applyBorder="1" applyAlignment="1">
      <alignment horizontal="center" vertical="center" wrapText="1" shrinkToFit="1"/>
    </xf>
    <xf numFmtId="165" fontId="2" fillId="4" borderId="0" xfId="0" applyNumberFormat="1" applyFont="1" applyFill="1"/>
    <xf numFmtId="0" fontId="2" fillId="4" borderId="0" xfId="0" applyFont="1" applyFill="1"/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vertical="center" wrapText="1"/>
    </xf>
    <xf numFmtId="164" fontId="2" fillId="2" borderId="14" xfId="0" applyNumberFormat="1" applyFont="1" applyFill="1" applyBorder="1" applyAlignment="1">
      <alignment horizontal="center" vertical="center" wrapText="1" shrinkToFit="1"/>
    </xf>
    <xf numFmtId="164" fontId="5" fillId="5" borderId="14" xfId="0" applyNumberFormat="1" applyFont="1" applyFill="1" applyBorder="1" applyAlignment="1">
      <alignment horizontal="center" vertical="center" wrapText="1" shrinkToFit="1"/>
    </xf>
    <xf numFmtId="164" fontId="2" fillId="0" borderId="14" xfId="0" applyNumberFormat="1" applyFont="1" applyFill="1" applyBorder="1" applyAlignment="1">
      <alignment horizontal="center" vertical="center" wrapText="1" shrinkToFit="1"/>
    </xf>
    <xf numFmtId="164" fontId="2" fillId="5" borderId="14" xfId="0" applyNumberFormat="1" applyFont="1" applyFill="1" applyBorder="1" applyAlignment="1">
      <alignment horizontal="center" vertical="center" wrapText="1" shrinkToFit="1"/>
    </xf>
    <xf numFmtId="164" fontId="2" fillId="6" borderId="15" xfId="0" applyNumberFormat="1" applyFont="1" applyFill="1" applyBorder="1" applyAlignment="1">
      <alignment horizontal="center" vertical="center" wrapText="1" shrinkToFit="1"/>
    </xf>
    <xf numFmtId="0" fontId="6" fillId="2" borderId="14" xfId="0" applyFont="1" applyFill="1" applyBorder="1" applyAlignment="1">
      <alignment vertical="center" wrapText="1"/>
    </xf>
    <xf numFmtId="164" fontId="6" fillId="2" borderId="14" xfId="0" applyNumberFormat="1" applyFont="1" applyFill="1" applyBorder="1" applyAlignment="1">
      <alignment horizontal="center" vertical="center" wrapText="1" shrinkToFit="1"/>
    </xf>
    <xf numFmtId="164" fontId="7" fillId="5" borderId="14" xfId="0" applyNumberFormat="1" applyFont="1" applyFill="1" applyBorder="1" applyAlignment="1">
      <alignment horizontal="center" vertical="center" wrapText="1" shrinkToFit="1"/>
    </xf>
    <xf numFmtId="164" fontId="6" fillId="0" borderId="14" xfId="0" applyNumberFormat="1" applyFont="1" applyFill="1" applyBorder="1" applyAlignment="1">
      <alignment horizontal="center" vertical="center" wrapText="1" shrinkToFit="1"/>
    </xf>
    <xf numFmtId="164" fontId="6" fillId="5" borderId="14" xfId="0" applyNumberFormat="1" applyFont="1" applyFill="1" applyBorder="1" applyAlignment="1">
      <alignment horizontal="center" vertical="center" wrapText="1" shrinkToFit="1"/>
    </xf>
    <xf numFmtId="0" fontId="2" fillId="2" borderId="14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left" vertical="center" wrapText="1"/>
    </xf>
    <xf numFmtId="164" fontId="3" fillId="3" borderId="14" xfId="0" applyNumberFormat="1" applyFont="1" applyFill="1" applyBorder="1" applyAlignment="1">
      <alignment horizontal="center" vertical="center" wrapText="1" shrinkToFit="1"/>
    </xf>
    <xf numFmtId="165" fontId="2" fillId="0" borderId="0" xfId="0" applyNumberFormat="1" applyFont="1"/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 wrapText="1"/>
    </xf>
    <xf numFmtId="164" fontId="5" fillId="2" borderId="17" xfId="0" applyNumberFormat="1" applyFont="1" applyFill="1" applyBorder="1" applyAlignment="1">
      <alignment horizontal="center" vertical="center" wrapText="1" shrinkToFit="1"/>
    </xf>
    <xf numFmtId="164" fontId="2" fillId="5" borderId="17" xfId="0" applyNumberFormat="1" applyFont="1" applyFill="1" applyBorder="1" applyAlignment="1">
      <alignment horizontal="center" vertical="center" wrapText="1" shrinkToFit="1"/>
    </xf>
    <xf numFmtId="164" fontId="2" fillId="2" borderId="17" xfId="0" applyNumberFormat="1" applyFont="1" applyFill="1" applyBorder="1" applyAlignment="1">
      <alignment horizontal="center" vertical="center" wrapText="1" shrinkToFit="1"/>
    </xf>
    <xf numFmtId="164" fontId="3" fillId="3" borderId="19" xfId="0" applyNumberFormat="1" applyFont="1" applyFill="1" applyBorder="1" applyAlignment="1">
      <alignment horizontal="center" vertical="center" wrapText="1" shrinkToFit="1"/>
    </xf>
    <xf numFmtId="164" fontId="3" fillId="3" borderId="2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Alignment="1"/>
    <xf numFmtId="164" fontId="2" fillId="2" borderId="0" xfId="0" applyNumberFormat="1" applyFont="1" applyFill="1" applyAlignment="1"/>
    <xf numFmtId="164" fontId="3" fillId="0" borderId="0" xfId="0" applyNumberFormat="1" applyFont="1"/>
    <xf numFmtId="164" fontId="2" fillId="0" borderId="0" xfId="0" applyNumberFormat="1" applyFont="1"/>
    <xf numFmtId="164" fontId="2" fillId="2" borderId="0" xfId="0" applyNumberFormat="1" applyFont="1" applyFill="1" applyBorder="1" applyAlignment="1"/>
    <xf numFmtId="0" fontId="2" fillId="0" borderId="0" xfId="0" applyFont="1" applyBorder="1"/>
    <xf numFmtId="164" fontId="3" fillId="3" borderId="0" xfId="0" applyNumberFormat="1" applyFont="1" applyFill="1" applyBorder="1" applyAlignment="1">
      <alignment horizontal="center" vertical="center" wrapText="1" shrinkToFit="1"/>
    </xf>
    <xf numFmtId="0" fontId="2" fillId="2" borderId="0" xfId="0" applyFont="1" applyFill="1" applyBorder="1" applyAlignment="1"/>
    <xf numFmtId="0" fontId="2" fillId="0" borderId="0" xfId="0" applyFont="1" applyAlignment="1">
      <alignment horizontal="right"/>
    </xf>
    <xf numFmtId="49" fontId="4" fillId="3" borderId="10" xfId="0" applyNumberFormat="1" applyFont="1" applyFill="1" applyBorder="1" applyAlignment="1">
      <alignment horizontal="center" vertical="center" wrapText="1" shrinkToFit="1"/>
    </xf>
    <xf numFmtId="165" fontId="9" fillId="0" borderId="0" xfId="0" applyNumberFormat="1" applyFont="1" applyAlignment="1">
      <alignment horizontal="left"/>
    </xf>
    <xf numFmtId="49" fontId="8" fillId="2" borderId="13" xfId="0" applyNumberFormat="1" applyFont="1" applyFill="1" applyBorder="1" applyAlignment="1">
      <alignment horizontal="center" vertical="center" shrinkToFit="1"/>
    </xf>
    <xf numFmtId="0" fontId="2" fillId="2" borderId="14" xfId="0" applyFont="1" applyFill="1" applyBorder="1" applyAlignment="1">
      <alignment horizontal="left" vertical="center" wrapText="1"/>
    </xf>
    <xf numFmtId="164" fontId="2" fillId="0" borderId="24" xfId="0" applyNumberFormat="1" applyFont="1" applyFill="1" applyBorder="1" applyAlignment="1">
      <alignment horizontal="center" vertical="center" wrapText="1" shrinkToFit="1"/>
    </xf>
    <xf numFmtId="164" fontId="5" fillId="5" borderId="24" xfId="0" applyNumberFormat="1" applyFont="1" applyFill="1" applyBorder="1" applyAlignment="1">
      <alignment horizontal="center" vertical="center" wrapText="1" shrinkToFit="1"/>
    </xf>
    <xf numFmtId="164" fontId="2" fillId="2" borderId="24" xfId="0" applyNumberFormat="1" applyFont="1" applyFill="1" applyBorder="1" applyAlignment="1">
      <alignment horizontal="center" vertical="center" wrapText="1" shrinkToFit="1"/>
    </xf>
    <xf numFmtId="164" fontId="2" fillId="5" borderId="24" xfId="0" applyNumberFormat="1" applyFont="1" applyFill="1" applyBorder="1" applyAlignment="1">
      <alignment horizontal="center" vertical="center" wrapText="1" shrinkToFit="1"/>
    </xf>
    <xf numFmtId="166" fontId="2" fillId="0" borderId="14" xfId="1" applyNumberFormat="1" applyFont="1" applyFill="1" applyBorder="1" applyAlignment="1" applyProtection="1">
      <alignment wrapText="1"/>
      <protection hidden="1"/>
    </xf>
    <xf numFmtId="49" fontId="4" fillId="3" borderId="13" xfId="0" applyNumberFormat="1" applyFont="1" applyFill="1" applyBorder="1" applyAlignment="1">
      <alignment horizontal="center" vertical="center" shrinkToFit="1"/>
    </xf>
    <xf numFmtId="167" fontId="2" fillId="2" borderId="14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/>
    <xf numFmtId="165" fontId="2" fillId="0" borderId="0" xfId="0" applyNumberFormat="1" applyFont="1" applyAlignment="1">
      <alignment horizontal="right"/>
    </xf>
    <xf numFmtId="0" fontId="3" fillId="2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4" fillId="0" borderId="0" xfId="0" applyFont="1"/>
    <xf numFmtId="0" fontId="11" fillId="0" borderId="0" xfId="0" applyFont="1" applyAlignment="1">
      <alignment horizontal="right" vertical="center" wrapText="1"/>
    </xf>
    <xf numFmtId="0" fontId="11" fillId="0" borderId="0" xfId="0" applyFont="1"/>
    <xf numFmtId="0" fontId="9" fillId="0" borderId="0" xfId="0" applyFont="1"/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8" xfId="0" applyFont="1" applyBorder="1" applyAlignment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</cellXfs>
  <cellStyles count="4">
    <cellStyle name="xl60" xfId="2"/>
    <cellStyle name="Данные (только для чтения)" xfId="3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0"/>
  <sheetViews>
    <sheetView tabSelected="1" view="pageBreakPreview" zoomScale="70" zoomScaleNormal="44" zoomScaleSheetLayoutView="70" workbookViewId="0">
      <pane xSplit="2" ySplit="6" topLeftCell="C7" activePane="bottomRight" state="frozen"/>
      <selection activeCell="O6" sqref="O6"/>
      <selection pane="topRight" activeCell="O6" sqref="O6"/>
      <selection pane="bottomLeft" activeCell="O6" sqref="O6"/>
      <selection pane="bottomRight" activeCell="S17" sqref="S17"/>
    </sheetView>
  </sheetViews>
  <sheetFormatPr defaultRowHeight="12.75" x14ac:dyDescent="0.2"/>
  <cols>
    <col min="1" max="1" width="23.83203125" style="1" customWidth="1"/>
    <col min="2" max="2" width="52.6640625" style="41" customWidth="1"/>
    <col min="3" max="3" width="21.5" style="41" customWidth="1"/>
    <col min="4" max="4" width="15.1640625" style="1" customWidth="1"/>
    <col min="5" max="5" width="17.83203125" style="1" customWidth="1"/>
    <col min="6" max="6" width="14.33203125" style="1" customWidth="1"/>
    <col min="7" max="7" width="17" style="1" customWidth="1"/>
    <col min="8" max="8" width="14.5" style="1" customWidth="1"/>
    <col min="9" max="9" width="17.33203125" style="1" customWidth="1"/>
    <col min="10" max="14" width="16" style="1" customWidth="1"/>
    <col min="15" max="15" width="22.5" style="1" customWidth="1"/>
    <col min="16" max="16" width="18.33203125" style="1" customWidth="1"/>
    <col min="17" max="17" width="18" style="1" customWidth="1"/>
    <col min="18" max="18" width="12.83203125" style="1" customWidth="1"/>
    <col min="19" max="19" width="13.1640625" style="1" customWidth="1"/>
    <col min="20" max="20" width="15.83203125" style="1" bestFit="1" customWidth="1"/>
    <col min="21" max="21" width="16" style="1" bestFit="1" customWidth="1"/>
    <col min="22" max="16384" width="9.33203125" style="1"/>
  </cols>
  <sheetData>
    <row r="1" spans="1:17" ht="38.25" customHeight="1" x14ac:dyDescent="0.3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7" ht="19.5" customHeight="1" thickBot="1" x14ac:dyDescent="0.25">
      <c r="B2" s="2"/>
      <c r="C2" s="2"/>
      <c r="P2" s="3" t="s">
        <v>1</v>
      </c>
    </row>
    <row r="3" spans="1:17" ht="100.5" customHeight="1" thickBot="1" x14ac:dyDescent="0.25">
      <c r="A3" s="72" t="s">
        <v>2</v>
      </c>
      <c r="B3" s="72" t="s">
        <v>3</v>
      </c>
      <c r="C3" s="75" t="s">
        <v>4</v>
      </c>
      <c r="D3" s="83" t="s">
        <v>5</v>
      </c>
      <c r="E3" s="84"/>
      <c r="F3" s="84"/>
      <c r="G3" s="84"/>
      <c r="H3" s="84"/>
      <c r="I3" s="84"/>
      <c r="J3" s="84"/>
      <c r="K3" s="84"/>
      <c r="L3" s="84"/>
      <c r="M3" s="84"/>
      <c r="N3" s="85"/>
      <c r="O3" s="78" t="s">
        <v>6</v>
      </c>
      <c r="P3" s="75" t="s">
        <v>7</v>
      </c>
    </row>
    <row r="4" spans="1:17" ht="28.5" customHeight="1" thickBot="1" x14ac:dyDescent="0.25">
      <c r="A4" s="73"/>
      <c r="B4" s="73"/>
      <c r="C4" s="76"/>
      <c r="D4" s="81" t="s">
        <v>8</v>
      </c>
      <c r="E4" s="82"/>
      <c r="F4" s="81" t="s">
        <v>9</v>
      </c>
      <c r="G4" s="82"/>
      <c r="H4" s="81" t="s">
        <v>10</v>
      </c>
      <c r="I4" s="82"/>
      <c r="J4" s="81" t="s">
        <v>11</v>
      </c>
      <c r="K4" s="82"/>
      <c r="L4" s="86" t="s">
        <v>244</v>
      </c>
      <c r="M4" s="87"/>
      <c r="N4" s="4" t="s">
        <v>245</v>
      </c>
      <c r="O4" s="79"/>
      <c r="P4" s="76"/>
    </row>
    <row r="5" spans="1:17" ht="28.5" customHeight="1" thickBot="1" x14ac:dyDescent="0.25">
      <c r="A5" s="74"/>
      <c r="B5" s="74"/>
      <c r="C5" s="77"/>
      <c r="D5" s="5" t="s">
        <v>12</v>
      </c>
      <c r="E5" s="6" t="s">
        <v>13</v>
      </c>
      <c r="F5" s="5" t="s">
        <v>12</v>
      </c>
      <c r="G5" s="6" t="s">
        <v>13</v>
      </c>
      <c r="H5" s="6" t="s">
        <v>12</v>
      </c>
      <c r="I5" s="6" t="s">
        <v>13</v>
      </c>
      <c r="J5" s="7" t="s">
        <v>12</v>
      </c>
      <c r="K5" s="7" t="s">
        <v>13</v>
      </c>
      <c r="L5" s="64" t="s">
        <v>12</v>
      </c>
      <c r="M5" s="64" t="s">
        <v>13</v>
      </c>
      <c r="N5" s="64" t="s">
        <v>12</v>
      </c>
      <c r="O5" s="80"/>
      <c r="P5" s="77"/>
    </row>
    <row r="6" spans="1:17" ht="13.5" thickBot="1" x14ac:dyDescent="0.25">
      <c r="A6" s="8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</row>
    <row r="7" spans="1:17" s="15" customFormat="1" ht="18" customHeight="1" x14ac:dyDescent="0.2">
      <c r="A7" s="10" t="s">
        <v>14</v>
      </c>
      <c r="B7" s="11" t="s">
        <v>15</v>
      </c>
      <c r="C7" s="12">
        <f t="shared" ref="C7:H7" si="0">SUM(C8,C11,C13,C15,C19,C22,C23,C24,C25,C26,C27,C28,C29,C30)</f>
        <v>67692708.5</v>
      </c>
      <c r="D7" s="12">
        <f t="shared" si="0"/>
        <v>233795.80000000013</v>
      </c>
      <c r="E7" s="12">
        <f t="shared" si="0"/>
        <v>67926504.299999982</v>
      </c>
      <c r="F7" s="12">
        <f t="shared" si="0"/>
        <v>2477.3000000000002</v>
      </c>
      <c r="G7" s="12">
        <f t="shared" si="0"/>
        <v>67928981.599999994</v>
      </c>
      <c r="H7" s="12">
        <f t="shared" si="0"/>
        <v>338392.29999999987</v>
      </c>
      <c r="I7" s="12">
        <f>SUM(I8,I11,I13,I15,I19,I22,I23,I24,I25,I26,I27,I28,I29,I30)</f>
        <v>68267373.900000006</v>
      </c>
      <c r="J7" s="12"/>
      <c r="K7" s="12">
        <f t="shared" ref="K7:N7" si="1">SUM(K8,K11,K13,K15,K19,K22,K23,K24,K25,K26,K27,K28,K29,K30)</f>
        <v>68267373.900000006</v>
      </c>
      <c r="L7" s="12">
        <f t="shared" si="1"/>
        <v>998566.69999999925</v>
      </c>
      <c r="M7" s="12">
        <f t="shared" si="1"/>
        <v>69265940.599999994</v>
      </c>
      <c r="N7" s="12">
        <f t="shared" si="1"/>
        <v>13538.999999998603</v>
      </c>
      <c r="O7" s="12">
        <v>69279479.5</v>
      </c>
      <c r="P7" s="13">
        <v>1586771</v>
      </c>
      <c r="Q7" s="14"/>
    </row>
    <row r="8" spans="1:17" s="15" customFormat="1" ht="15.75" customHeight="1" x14ac:dyDescent="0.2">
      <c r="A8" s="16" t="s">
        <v>16</v>
      </c>
      <c r="B8" s="17" t="s">
        <v>17</v>
      </c>
      <c r="C8" s="18">
        <f>C9+C10</f>
        <v>43754965.299999997</v>
      </c>
      <c r="D8" s="19"/>
      <c r="E8" s="20">
        <f>E9+E10</f>
        <v>43754965.299999997</v>
      </c>
      <c r="F8" s="19"/>
      <c r="G8" s="18">
        <f>G9+G10</f>
        <v>43754965.299999997</v>
      </c>
      <c r="H8" s="21"/>
      <c r="I8" s="18">
        <f>I9+I10</f>
        <v>43754965.299999997</v>
      </c>
      <c r="J8" s="21"/>
      <c r="K8" s="18">
        <f>K9+K10</f>
        <v>43754965.299999997</v>
      </c>
      <c r="L8" s="21">
        <f>L9+L10</f>
        <v>998566.69999999925</v>
      </c>
      <c r="M8" s="24">
        <f>M9+M10</f>
        <v>44753532</v>
      </c>
      <c r="N8" s="21">
        <f>N9+N10</f>
        <v>-204652.60000000149</v>
      </c>
      <c r="O8" s="18">
        <f>O9+O10</f>
        <v>44548879.399999999</v>
      </c>
      <c r="P8" s="22">
        <f>P9</f>
        <v>793914.09999999776</v>
      </c>
      <c r="Q8" s="14"/>
    </row>
    <row r="9" spans="1:17" s="15" customFormat="1" ht="16.5" customHeight="1" x14ac:dyDescent="0.2">
      <c r="A9" s="16" t="s">
        <v>18</v>
      </c>
      <c r="B9" s="23" t="s">
        <v>19</v>
      </c>
      <c r="C9" s="24">
        <v>20771827.600000001</v>
      </c>
      <c r="D9" s="25"/>
      <c r="E9" s="26">
        <f>C9+D9</f>
        <v>20771827.600000001</v>
      </c>
      <c r="F9" s="25"/>
      <c r="G9" s="24">
        <f>E9+F9</f>
        <v>20771827.600000001</v>
      </c>
      <c r="H9" s="27"/>
      <c r="I9" s="24">
        <f>G9+H9</f>
        <v>20771827.600000001</v>
      </c>
      <c r="J9" s="27"/>
      <c r="K9" s="24">
        <f>I9+J9</f>
        <v>20771827.600000001</v>
      </c>
      <c r="L9" s="27">
        <v>998566.69999999925</v>
      </c>
      <c r="M9" s="24">
        <f>K9+L9</f>
        <v>21770394.300000001</v>
      </c>
      <c r="N9" s="27">
        <v>-204652.60000000149</v>
      </c>
      <c r="O9" s="24">
        <f>M9+N9</f>
        <v>21565741.699999999</v>
      </c>
      <c r="P9" s="22">
        <f>D9+F9+H9+J9+L9+N9</f>
        <v>793914.09999999776</v>
      </c>
    </row>
    <row r="10" spans="1:17" s="15" customFormat="1" ht="15.75" customHeight="1" x14ac:dyDescent="0.2">
      <c r="A10" s="16" t="s">
        <v>20</v>
      </c>
      <c r="B10" s="23" t="s">
        <v>21</v>
      </c>
      <c r="C10" s="24">
        <v>22983137.699999999</v>
      </c>
      <c r="D10" s="19"/>
      <c r="E10" s="20">
        <f>C10+D10</f>
        <v>22983137.699999999</v>
      </c>
      <c r="F10" s="19"/>
      <c r="G10" s="24">
        <f>E10+F10</f>
        <v>22983137.699999999</v>
      </c>
      <c r="H10" s="21"/>
      <c r="I10" s="24">
        <f>G10+H10</f>
        <v>22983137.699999999</v>
      </c>
      <c r="J10" s="21"/>
      <c r="K10" s="24">
        <f>I10+J10</f>
        <v>22983137.699999999</v>
      </c>
      <c r="L10" s="21"/>
      <c r="M10" s="24">
        <f>K10+L10</f>
        <v>22983137.699999999</v>
      </c>
      <c r="N10" s="27"/>
      <c r="O10" s="24">
        <f>M10+N10</f>
        <v>22983137.699999999</v>
      </c>
      <c r="P10" s="22"/>
      <c r="Q10" s="14"/>
    </row>
    <row r="11" spans="1:17" s="15" customFormat="1" ht="38.25" x14ac:dyDescent="0.2">
      <c r="A11" s="16" t="s">
        <v>22</v>
      </c>
      <c r="B11" s="28" t="s">
        <v>23</v>
      </c>
      <c r="C11" s="18">
        <f>C12</f>
        <v>6825619.2000000002</v>
      </c>
      <c r="D11" s="21">
        <f>D12</f>
        <v>232862.70000000019</v>
      </c>
      <c r="E11" s="20">
        <f>E12</f>
        <v>7058481.9000000004</v>
      </c>
      <c r="F11" s="21"/>
      <c r="G11" s="18">
        <f>G12</f>
        <v>7058481.9000000004</v>
      </c>
      <c r="H11" s="21">
        <f>H12</f>
        <v>334062.29999999981</v>
      </c>
      <c r="I11" s="18">
        <f>I12</f>
        <v>7392544.2000000002</v>
      </c>
      <c r="J11" s="21"/>
      <c r="K11" s="18">
        <f>K12</f>
        <v>7392544.2000000002</v>
      </c>
      <c r="L11" s="21"/>
      <c r="M11" s="18">
        <f>M12</f>
        <v>7392544.2000000002</v>
      </c>
      <c r="N11" s="21">
        <f>N12</f>
        <v>-117750</v>
      </c>
      <c r="O11" s="18">
        <f>O12</f>
        <v>7274794.2000000002</v>
      </c>
      <c r="P11" s="22">
        <f>P12</f>
        <v>449175</v>
      </c>
    </row>
    <row r="12" spans="1:17" s="15" customFormat="1" ht="38.25" x14ac:dyDescent="0.2">
      <c r="A12" s="16" t="s">
        <v>24</v>
      </c>
      <c r="B12" s="23" t="s">
        <v>25</v>
      </c>
      <c r="C12" s="24">
        <v>6825619.2000000002</v>
      </c>
      <c r="D12" s="27">
        <v>232862.70000000019</v>
      </c>
      <c r="E12" s="26">
        <f>C12+D12</f>
        <v>7058481.9000000004</v>
      </c>
      <c r="F12" s="27"/>
      <c r="G12" s="24">
        <f>E12+F12</f>
        <v>7058481.9000000004</v>
      </c>
      <c r="H12" s="27">
        <v>334062.29999999981</v>
      </c>
      <c r="I12" s="24">
        <f>G12+H12</f>
        <v>7392544.2000000002</v>
      </c>
      <c r="J12" s="27"/>
      <c r="K12" s="24">
        <f>I12+J12</f>
        <v>7392544.2000000002</v>
      </c>
      <c r="L12" s="27"/>
      <c r="M12" s="24">
        <f>K12+L12</f>
        <v>7392544.2000000002</v>
      </c>
      <c r="N12" s="27">
        <v>-117750</v>
      </c>
      <c r="O12" s="24">
        <f>M12+N12</f>
        <v>7274794.2000000002</v>
      </c>
      <c r="P12" s="22">
        <f>D12+F12+H12+J12+L12+N12</f>
        <v>449175</v>
      </c>
    </row>
    <row r="13" spans="1:17" s="15" customFormat="1" x14ac:dyDescent="0.2">
      <c r="A13" s="16" t="s">
        <v>26</v>
      </c>
      <c r="B13" s="17" t="s">
        <v>27</v>
      </c>
      <c r="C13" s="18">
        <f>C14</f>
        <v>4293588.3</v>
      </c>
      <c r="D13" s="21"/>
      <c r="E13" s="20">
        <f>E14</f>
        <v>4293588.3</v>
      </c>
      <c r="F13" s="21"/>
      <c r="G13" s="18">
        <f>G14</f>
        <v>4293588.3</v>
      </c>
      <c r="H13" s="21"/>
      <c r="I13" s="18">
        <f>I14</f>
        <v>4293588.3</v>
      </c>
      <c r="J13" s="21"/>
      <c r="K13" s="18">
        <f>K14</f>
        <v>4293588.3</v>
      </c>
      <c r="L13" s="21"/>
      <c r="M13" s="18">
        <f>M14</f>
        <v>4293588.3</v>
      </c>
      <c r="N13" s="21">
        <f>N14</f>
        <v>104000</v>
      </c>
      <c r="O13" s="18">
        <f>O14</f>
        <v>4397588.3</v>
      </c>
      <c r="P13" s="22">
        <f>P14</f>
        <v>104000</v>
      </c>
    </row>
    <row r="14" spans="1:17" s="15" customFormat="1" ht="30.75" customHeight="1" x14ac:dyDescent="0.2">
      <c r="A14" s="16" t="s">
        <v>28</v>
      </c>
      <c r="B14" s="23" t="s">
        <v>29</v>
      </c>
      <c r="C14" s="24">
        <v>4293588.3</v>
      </c>
      <c r="D14" s="27"/>
      <c r="E14" s="26">
        <f>C14+D14</f>
        <v>4293588.3</v>
      </c>
      <c r="F14" s="27"/>
      <c r="G14" s="24">
        <f>E14+F14</f>
        <v>4293588.3</v>
      </c>
      <c r="H14" s="27"/>
      <c r="I14" s="24">
        <f>G14+H14</f>
        <v>4293588.3</v>
      </c>
      <c r="J14" s="27"/>
      <c r="K14" s="24">
        <f>I14+J14</f>
        <v>4293588.3</v>
      </c>
      <c r="L14" s="27"/>
      <c r="M14" s="24">
        <f>K14+L14</f>
        <v>4293588.3</v>
      </c>
      <c r="N14" s="27">
        <v>104000</v>
      </c>
      <c r="O14" s="24">
        <f>M14+N14</f>
        <v>4397588.3</v>
      </c>
      <c r="P14" s="22">
        <f t="shared" ref="P14:P16" si="2">D14+F14+H14+J14+L14+N14</f>
        <v>104000</v>
      </c>
    </row>
    <row r="15" spans="1:17" s="15" customFormat="1" ht="18" customHeight="1" x14ac:dyDescent="0.2">
      <c r="A15" s="29" t="s">
        <v>30</v>
      </c>
      <c r="B15" s="17" t="s">
        <v>31</v>
      </c>
      <c r="C15" s="18">
        <f>C16+C17+C18</f>
        <v>11134396.199999999</v>
      </c>
      <c r="D15" s="21"/>
      <c r="E15" s="20">
        <f>E16+E17+E18</f>
        <v>11134396.199999999</v>
      </c>
      <c r="F15" s="21"/>
      <c r="G15" s="18">
        <f>G16+G17+G18</f>
        <v>11134396.199999999</v>
      </c>
      <c r="H15" s="21"/>
      <c r="I15" s="18">
        <f>I16+I17+I18</f>
        <v>11134396.199999999</v>
      </c>
      <c r="J15" s="21"/>
      <c r="K15" s="18">
        <f>K16+K17+K18</f>
        <v>11134396.199999999</v>
      </c>
      <c r="L15" s="21"/>
      <c r="M15" s="18">
        <f>M16+M17+M18</f>
        <v>11134396.199999999</v>
      </c>
      <c r="N15" s="21">
        <f>N16+N17+N18</f>
        <v>100000</v>
      </c>
      <c r="O15" s="18">
        <f>O16+O17+O18</f>
        <v>11234396.199999999</v>
      </c>
      <c r="P15" s="22">
        <f>P16+P17+P18</f>
        <v>100000</v>
      </c>
    </row>
    <row r="16" spans="1:17" s="15" customFormat="1" ht="14.25" customHeight="1" x14ac:dyDescent="0.2">
      <c r="A16" s="16" t="s">
        <v>32</v>
      </c>
      <c r="B16" s="23" t="s">
        <v>33</v>
      </c>
      <c r="C16" s="24">
        <v>8511155.9000000004</v>
      </c>
      <c r="D16" s="27"/>
      <c r="E16" s="26">
        <f>C16+D16</f>
        <v>8511155.9000000004</v>
      </c>
      <c r="F16" s="27"/>
      <c r="G16" s="24">
        <f>E16+F16</f>
        <v>8511155.9000000004</v>
      </c>
      <c r="H16" s="27"/>
      <c r="I16" s="24">
        <f>G16+H16</f>
        <v>8511155.9000000004</v>
      </c>
      <c r="J16" s="27"/>
      <c r="K16" s="24">
        <f>I16+J16</f>
        <v>8511155.9000000004</v>
      </c>
      <c r="L16" s="27"/>
      <c r="M16" s="24">
        <f>K16+L16</f>
        <v>8511155.9000000004</v>
      </c>
      <c r="N16" s="27">
        <v>100000</v>
      </c>
      <c r="O16" s="24">
        <f>M16+N16</f>
        <v>8611155.9000000004</v>
      </c>
      <c r="P16" s="22">
        <f t="shared" si="2"/>
        <v>100000</v>
      </c>
    </row>
    <row r="17" spans="1:17" s="15" customFormat="1" ht="15.75" customHeight="1" x14ac:dyDescent="0.2">
      <c r="A17" s="16" t="s">
        <v>34</v>
      </c>
      <c r="B17" s="23" t="s">
        <v>35</v>
      </c>
      <c r="C17" s="24">
        <v>2607740.2999999998</v>
      </c>
      <c r="D17" s="27"/>
      <c r="E17" s="26">
        <f t="shared" ref="E17:E18" si="3">C17+D17</f>
        <v>2607740.2999999998</v>
      </c>
      <c r="F17" s="27"/>
      <c r="G17" s="24">
        <f t="shared" ref="G17:G18" si="4">E17+F17</f>
        <v>2607740.2999999998</v>
      </c>
      <c r="H17" s="27"/>
      <c r="I17" s="24">
        <f t="shared" ref="I17:I18" si="5">G17+H17</f>
        <v>2607740.2999999998</v>
      </c>
      <c r="J17" s="27"/>
      <c r="K17" s="24">
        <f t="shared" ref="K17:K18" si="6">I17+J17</f>
        <v>2607740.2999999998</v>
      </c>
      <c r="L17" s="27"/>
      <c r="M17" s="24">
        <f t="shared" ref="M17:M18" si="7">K17+L17</f>
        <v>2607740.2999999998</v>
      </c>
      <c r="N17" s="27"/>
      <c r="O17" s="24">
        <f t="shared" ref="O17:O18" si="8">M17+N17</f>
        <v>2607740.2999999998</v>
      </c>
      <c r="P17" s="22"/>
    </row>
    <row r="18" spans="1:17" s="15" customFormat="1" ht="16.5" customHeight="1" x14ac:dyDescent="0.2">
      <c r="A18" s="16" t="s">
        <v>36</v>
      </c>
      <c r="B18" s="23" t="s">
        <v>37</v>
      </c>
      <c r="C18" s="24">
        <v>15500</v>
      </c>
      <c r="D18" s="27"/>
      <c r="E18" s="26">
        <f t="shared" si="3"/>
        <v>15500</v>
      </c>
      <c r="F18" s="27"/>
      <c r="G18" s="24">
        <f t="shared" si="4"/>
        <v>15500</v>
      </c>
      <c r="H18" s="27"/>
      <c r="I18" s="24">
        <f t="shared" si="5"/>
        <v>15500</v>
      </c>
      <c r="J18" s="27"/>
      <c r="K18" s="24">
        <f t="shared" si="6"/>
        <v>15500</v>
      </c>
      <c r="L18" s="27"/>
      <c r="M18" s="24">
        <f t="shared" si="7"/>
        <v>15500</v>
      </c>
      <c r="N18" s="27"/>
      <c r="O18" s="24">
        <f t="shared" si="8"/>
        <v>15500</v>
      </c>
      <c r="P18" s="22"/>
    </row>
    <row r="19" spans="1:17" s="15" customFormat="1" ht="25.5" x14ac:dyDescent="0.2">
      <c r="A19" s="29" t="s">
        <v>38</v>
      </c>
      <c r="B19" s="17" t="s">
        <v>39</v>
      </c>
      <c r="C19" s="18">
        <f>C20+C21</f>
        <v>59756</v>
      </c>
      <c r="D19" s="21"/>
      <c r="E19" s="20">
        <f>E20+E21</f>
        <v>59756</v>
      </c>
      <c r="F19" s="21"/>
      <c r="G19" s="18">
        <f>G20+G21</f>
        <v>59756</v>
      </c>
      <c r="H19" s="21"/>
      <c r="I19" s="18">
        <f>I20+I21</f>
        <v>59756</v>
      </c>
      <c r="J19" s="21"/>
      <c r="K19" s="18">
        <f>K20+K21</f>
        <v>59756</v>
      </c>
      <c r="L19" s="21"/>
      <c r="M19" s="18">
        <f>M20+M21</f>
        <v>59756</v>
      </c>
      <c r="N19" s="27"/>
      <c r="O19" s="18">
        <f>O20+O21</f>
        <v>59756</v>
      </c>
      <c r="P19" s="22"/>
    </row>
    <row r="20" spans="1:17" s="15" customFormat="1" ht="18" customHeight="1" x14ac:dyDescent="0.2">
      <c r="A20" s="16" t="s">
        <v>40</v>
      </c>
      <c r="B20" s="23" t="s">
        <v>41</v>
      </c>
      <c r="C20" s="24">
        <v>57546</v>
      </c>
      <c r="D20" s="27"/>
      <c r="E20" s="26">
        <f>C20+D20</f>
        <v>57546</v>
      </c>
      <c r="F20" s="27"/>
      <c r="G20" s="24">
        <f>E20+F20</f>
        <v>57546</v>
      </c>
      <c r="H20" s="27"/>
      <c r="I20" s="24">
        <f>G20+H20</f>
        <v>57546</v>
      </c>
      <c r="J20" s="27"/>
      <c r="K20" s="24">
        <f>I20+J20</f>
        <v>57546</v>
      </c>
      <c r="L20" s="27"/>
      <c r="M20" s="24">
        <f>K20+L20</f>
        <v>57546</v>
      </c>
      <c r="N20" s="27"/>
      <c r="O20" s="24">
        <f>M20+N20</f>
        <v>57546</v>
      </c>
      <c r="P20" s="22"/>
    </row>
    <row r="21" spans="1:17" s="15" customFormat="1" ht="42" customHeight="1" x14ac:dyDescent="0.2">
      <c r="A21" s="16" t="s">
        <v>42</v>
      </c>
      <c r="B21" s="23" t="s">
        <v>43</v>
      </c>
      <c r="C21" s="24">
        <v>2210</v>
      </c>
      <c r="D21" s="27"/>
      <c r="E21" s="26">
        <f>C21+D21</f>
        <v>2210</v>
      </c>
      <c r="F21" s="27"/>
      <c r="G21" s="24">
        <f>E21+F21</f>
        <v>2210</v>
      </c>
      <c r="H21" s="27"/>
      <c r="I21" s="24">
        <f>G21+H21</f>
        <v>2210</v>
      </c>
      <c r="J21" s="27"/>
      <c r="K21" s="24">
        <f>I21+J21</f>
        <v>2210</v>
      </c>
      <c r="L21" s="27"/>
      <c r="M21" s="24">
        <f>K21+L21</f>
        <v>2210</v>
      </c>
      <c r="N21" s="27"/>
      <c r="O21" s="24">
        <f t="shared" ref="O21:O30" si="9">M21+N21</f>
        <v>2210</v>
      </c>
      <c r="P21" s="22"/>
    </row>
    <row r="22" spans="1:17" s="15" customFormat="1" ht="16.5" customHeight="1" x14ac:dyDescent="0.2">
      <c r="A22" s="16" t="s">
        <v>44</v>
      </c>
      <c r="B22" s="17" t="s">
        <v>45</v>
      </c>
      <c r="C22" s="18">
        <v>390116.6</v>
      </c>
      <c r="D22" s="21"/>
      <c r="E22" s="20">
        <f>C22+D22</f>
        <v>390116.6</v>
      </c>
      <c r="F22" s="21"/>
      <c r="G22" s="18">
        <f>E22+F22</f>
        <v>390116.6</v>
      </c>
      <c r="H22" s="21">
        <v>-1540</v>
      </c>
      <c r="I22" s="18">
        <f>G22+H22</f>
        <v>388576.6</v>
      </c>
      <c r="J22" s="21"/>
      <c r="K22" s="18">
        <f>I22+J22</f>
        <v>388576.6</v>
      </c>
      <c r="L22" s="21"/>
      <c r="M22" s="18">
        <f>K22+L22</f>
        <v>388576.6</v>
      </c>
      <c r="N22" s="21">
        <v>157.30000000004657</v>
      </c>
      <c r="O22" s="24">
        <f t="shared" si="9"/>
        <v>388733.9</v>
      </c>
      <c r="P22" s="22">
        <f>D22+F22+H22+J22+L22+N22</f>
        <v>-1382.6999999999534</v>
      </c>
    </row>
    <row r="23" spans="1:17" s="15" customFormat="1" ht="42" customHeight="1" x14ac:dyDescent="0.2">
      <c r="A23" s="16" t="s">
        <v>46</v>
      </c>
      <c r="B23" s="17" t="s">
        <v>47</v>
      </c>
      <c r="C23" s="18">
        <v>1150</v>
      </c>
      <c r="D23" s="21"/>
      <c r="E23" s="20">
        <f t="shared" ref="E23:E30" si="10">C23+D23</f>
        <v>1150</v>
      </c>
      <c r="F23" s="21"/>
      <c r="G23" s="18">
        <f t="shared" ref="G23:G30" si="11">E23+F23</f>
        <v>1150</v>
      </c>
      <c r="H23" s="21"/>
      <c r="I23" s="18">
        <f t="shared" ref="I23:I30" si="12">G23+H23</f>
        <v>1150</v>
      </c>
      <c r="J23" s="21"/>
      <c r="K23" s="18">
        <f t="shared" ref="K23:K30" si="13">I23+J23</f>
        <v>1150</v>
      </c>
      <c r="L23" s="21"/>
      <c r="M23" s="18">
        <f t="shared" ref="M23:M30" si="14">K23+L23</f>
        <v>1150</v>
      </c>
      <c r="N23" s="21"/>
      <c r="O23" s="24">
        <f t="shared" si="9"/>
        <v>1150</v>
      </c>
      <c r="P23" s="22"/>
    </row>
    <row r="24" spans="1:17" ht="41.25" customHeight="1" x14ac:dyDescent="0.2">
      <c r="A24" s="16" t="s">
        <v>48</v>
      </c>
      <c r="B24" s="17" t="s">
        <v>49</v>
      </c>
      <c r="C24" s="18">
        <v>77525.8</v>
      </c>
      <c r="D24" s="21"/>
      <c r="E24" s="20">
        <f t="shared" si="10"/>
        <v>77525.8</v>
      </c>
      <c r="F24" s="21"/>
      <c r="G24" s="18">
        <f t="shared" si="11"/>
        <v>77525.8</v>
      </c>
      <c r="H24" s="21">
        <v>644</v>
      </c>
      <c r="I24" s="18">
        <f t="shared" si="12"/>
        <v>78169.8</v>
      </c>
      <c r="J24" s="21"/>
      <c r="K24" s="18">
        <f t="shared" si="13"/>
        <v>78169.8</v>
      </c>
      <c r="L24" s="21"/>
      <c r="M24" s="18">
        <f t="shared" si="14"/>
        <v>78169.8</v>
      </c>
      <c r="N24" s="21">
        <v>-48035.3</v>
      </c>
      <c r="O24" s="24">
        <f t="shared" si="9"/>
        <v>30134.5</v>
      </c>
      <c r="P24" s="22">
        <f t="shared" ref="P24:P30" si="15">D24+F24+H24+J24+L24+N24</f>
        <v>-47391.3</v>
      </c>
    </row>
    <row r="25" spans="1:17" ht="30.75" customHeight="1" x14ac:dyDescent="0.2">
      <c r="A25" s="16" t="s">
        <v>50</v>
      </c>
      <c r="B25" s="17" t="s">
        <v>51</v>
      </c>
      <c r="C25" s="18">
        <v>80656.5</v>
      </c>
      <c r="D25" s="21"/>
      <c r="E25" s="20">
        <f t="shared" si="10"/>
        <v>80656.5</v>
      </c>
      <c r="F25" s="21"/>
      <c r="G25" s="18">
        <f t="shared" si="11"/>
        <v>80656.5</v>
      </c>
      <c r="H25" s="21">
        <v>1549</v>
      </c>
      <c r="I25" s="18">
        <f t="shared" si="12"/>
        <v>82205.5</v>
      </c>
      <c r="J25" s="21"/>
      <c r="K25" s="18">
        <f t="shared" si="13"/>
        <v>82205.5</v>
      </c>
      <c r="L25" s="21"/>
      <c r="M25" s="18">
        <f t="shared" si="14"/>
        <v>82205.5</v>
      </c>
      <c r="N25" s="21">
        <v>25040</v>
      </c>
      <c r="O25" s="24">
        <f t="shared" si="9"/>
        <v>107245.5</v>
      </c>
      <c r="P25" s="22">
        <f t="shared" si="15"/>
        <v>26589</v>
      </c>
    </row>
    <row r="26" spans="1:17" ht="42" customHeight="1" x14ac:dyDescent="0.2">
      <c r="A26" s="16" t="s">
        <v>52</v>
      </c>
      <c r="B26" s="17" t="s">
        <v>53</v>
      </c>
      <c r="C26" s="18">
        <v>242581.5</v>
      </c>
      <c r="D26" s="21">
        <v>777.39999999999418</v>
      </c>
      <c r="E26" s="20">
        <f t="shared" si="10"/>
        <v>243358.9</v>
      </c>
      <c r="F26" s="21">
        <v>2477.3000000000002</v>
      </c>
      <c r="G26" s="18">
        <f t="shared" si="11"/>
        <v>245836.19999999998</v>
      </c>
      <c r="H26" s="21">
        <v>1608.2999999999884</v>
      </c>
      <c r="I26" s="18">
        <f t="shared" si="12"/>
        <v>247444.49999999997</v>
      </c>
      <c r="J26" s="21"/>
      <c r="K26" s="18">
        <f t="shared" si="13"/>
        <v>247444.49999999997</v>
      </c>
      <c r="L26" s="21"/>
      <c r="M26" s="18">
        <f t="shared" si="14"/>
        <v>247444.49999999997</v>
      </c>
      <c r="N26" s="21">
        <v>28972.200000000041</v>
      </c>
      <c r="O26" s="24">
        <f t="shared" si="9"/>
        <v>276416.7</v>
      </c>
      <c r="P26" s="22">
        <f t="shared" si="15"/>
        <v>33835.200000000026</v>
      </c>
    </row>
    <row r="27" spans="1:17" ht="28.5" customHeight="1" x14ac:dyDescent="0.2">
      <c r="A27" s="16" t="s">
        <v>54</v>
      </c>
      <c r="B27" s="17" t="s">
        <v>55</v>
      </c>
      <c r="C27" s="18"/>
      <c r="D27" s="21"/>
      <c r="E27" s="20"/>
      <c r="F27" s="21"/>
      <c r="G27" s="18"/>
      <c r="H27" s="21"/>
      <c r="I27" s="18"/>
      <c r="J27" s="21"/>
      <c r="K27" s="18"/>
      <c r="L27" s="21"/>
      <c r="M27" s="18">
        <f t="shared" si="14"/>
        <v>0</v>
      </c>
      <c r="N27" s="21"/>
      <c r="O27" s="24"/>
      <c r="P27" s="22"/>
    </row>
    <row r="28" spans="1:17" ht="15.75" customHeight="1" x14ac:dyDescent="0.2">
      <c r="A28" s="16" t="s">
        <v>56</v>
      </c>
      <c r="B28" s="17" t="s">
        <v>57</v>
      </c>
      <c r="C28" s="18">
        <v>14590.1</v>
      </c>
      <c r="D28" s="21"/>
      <c r="E28" s="20">
        <f t="shared" si="10"/>
        <v>14590.1</v>
      </c>
      <c r="F28" s="21"/>
      <c r="G28" s="18">
        <f t="shared" si="11"/>
        <v>14590.1</v>
      </c>
      <c r="H28" s="21"/>
      <c r="I28" s="18">
        <f t="shared" si="12"/>
        <v>14590.1</v>
      </c>
      <c r="J28" s="21"/>
      <c r="K28" s="18">
        <f t="shared" si="13"/>
        <v>14590.1</v>
      </c>
      <c r="L28" s="21"/>
      <c r="M28" s="18">
        <f t="shared" si="14"/>
        <v>14590.1</v>
      </c>
      <c r="N28" s="21">
        <v>1686.8999999999996</v>
      </c>
      <c r="O28" s="24">
        <f t="shared" si="9"/>
        <v>16277</v>
      </c>
      <c r="P28" s="22">
        <f t="shared" si="15"/>
        <v>1686.8999999999996</v>
      </c>
    </row>
    <row r="29" spans="1:17" ht="15.75" customHeight="1" x14ac:dyDescent="0.2">
      <c r="A29" s="16" t="s">
        <v>58</v>
      </c>
      <c r="B29" s="17" t="s">
        <v>59</v>
      </c>
      <c r="C29" s="18">
        <v>811503</v>
      </c>
      <c r="D29" s="21">
        <v>155.69999999995343</v>
      </c>
      <c r="E29" s="20">
        <f t="shared" si="10"/>
        <v>811658.7</v>
      </c>
      <c r="F29" s="21"/>
      <c r="G29" s="18">
        <f t="shared" si="11"/>
        <v>811658.7</v>
      </c>
      <c r="H29" s="21">
        <v>1933.3000000000466</v>
      </c>
      <c r="I29" s="18">
        <f t="shared" si="12"/>
        <v>813592</v>
      </c>
      <c r="J29" s="21"/>
      <c r="K29" s="18">
        <f t="shared" si="13"/>
        <v>813592</v>
      </c>
      <c r="L29" s="21"/>
      <c r="M29" s="18">
        <f t="shared" si="14"/>
        <v>813592</v>
      </c>
      <c r="N29" s="21">
        <v>124120.5</v>
      </c>
      <c r="O29" s="24">
        <f t="shared" si="9"/>
        <v>937712.5</v>
      </c>
      <c r="P29" s="22">
        <f t="shared" si="15"/>
        <v>126209.5</v>
      </c>
    </row>
    <row r="30" spans="1:17" ht="15.75" customHeight="1" x14ac:dyDescent="0.2">
      <c r="A30" s="16" t="s">
        <v>60</v>
      </c>
      <c r="B30" s="17" t="s">
        <v>61</v>
      </c>
      <c r="C30" s="18">
        <v>6260</v>
      </c>
      <c r="D30" s="21"/>
      <c r="E30" s="20">
        <f t="shared" si="10"/>
        <v>6260</v>
      </c>
      <c r="F30" s="21"/>
      <c r="G30" s="18">
        <f t="shared" si="11"/>
        <v>6260</v>
      </c>
      <c r="H30" s="21">
        <v>135.39999999999964</v>
      </c>
      <c r="I30" s="18">
        <f t="shared" si="12"/>
        <v>6395.4</v>
      </c>
      <c r="J30" s="21"/>
      <c r="K30" s="18">
        <f t="shared" si="13"/>
        <v>6395.4</v>
      </c>
      <c r="L30" s="21"/>
      <c r="M30" s="18">
        <f t="shared" si="14"/>
        <v>6395.4</v>
      </c>
      <c r="N30" s="27"/>
      <c r="O30" s="24">
        <f t="shared" si="9"/>
        <v>6395.4</v>
      </c>
      <c r="P30" s="22">
        <f t="shared" si="15"/>
        <v>135.39999999999964</v>
      </c>
    </row>
    <row r="31" spans="1:17" s="15" customFormat="1" ht="18" customHeight="1" x14ac:dyDescent="0.2">
      <c r="A31" s="30" t="s">
        <v>62</v>
      </c>
      <c r="B31" s="31" t="s">
        <v>63</v>
      </c>
      <c r="C31" s="32">
        <f>C32+C38+C39+C40</f>
        <v>28162481.099999998</v>
      </c>
      <c r="D31" s="32">
        <f t="shared" ref="D31:P31" si="16">D32+D38+D39+D40</f>
        <v>695940.69999999937</v>
      </c>
      <c r="E31" s="32">
        <f t="shared" si="16"/>
        <v>28858421.800000001</v>
      </c>
      <c r="F31" s="32">
        <f t="shared" si="16"/>
        <v>1064178.5</v>
      </c>
      <c r="G31" s="32">
        <f t="shared" si="16"/>
        <v>29922600.300000004</v>
      </c>
      <c r="H31" s="32">
        <f>H32+H38+H39+H40</f>
        <v>1815357.6999999993</v>
      </c>
      <c r="I31" s="32">
        <f>I32+I38+I39+I40</f>
        <v>31737958</v>
      </c>
      <c r="J31" s="32">
        <f>J32+J38+J39+J40</f>
        <v>3770427.2999999989</v>
      </c>
      <c r="K31" s="32">
        <f t="shared" ref="K31:N31" si="17">K32+K38+K39+K40</f>
        <v>35508385.29999999</v>
      </c>
      <c r="L31" s="32"/>
      <c r="M31" s="32">
        <f t="shared" si="17"/>
        <v>35508385.29999999</v>
      </c>
      <c r="N31" s="32">
        <f t="shared" si="17"/>
        <v>705098.00000000012</v>
      </c>
      <c r="O31" s="32">
        <f t="shared" si="16"/>
        <v>36213483.299999997</v>
      </c>
      <c r="P31" s="32">
        <f t="shared" si="16"/>
        <v>8051002.1999999983</v>
      </c>
      <c r="Q31" s="14"/>
    </row>
    <row r="32" spans="1:17" s="15" customFormat="1" ht="38.25" x14ac:dyDescent="0.25">
      <c r="A32" s="16" t="s">
        <v>64</v>
      </c>
      <c r="B32" s="17" t="s">
        <v>65</v>
      </c>
      <c r="C32" s="18">
        <f>C33+C34+C35+C36+C37</f>
        <v>28162481.099999998</v>
      </c>
      <c r="D32" s="21">
        <f>D33+D34+D35+D36+D37</f>
        <v>652452.39999999944</v>
      </c>
      <c r="E32" s="20">
        <f t="shared" ref="E32:F32" si="18">E33+E34+E35+E36+E37</f>
        <v>28814933.5</v>
      </c>
      <c r="F32" s="21">
        <f t="shared" si="18"/>
        <v>650496.6</v>
      </c>
      <c r="G32" s="18">
        <f>G33+G34+G35+G36+G37</f>
        <v>29465430.100000001</v>
      </c>
      <c r="H32" s="21">
        <f>H33+H34+H35+H36+H37</f>
        <v>1815806.6999999993</v>
      </c>
      <c r="I32" s="18">
        <f>I33+I34+I35+I36+I37</f>
        <v>31281236.799999997</v>
      </c>
      <c r="J32" s="21">
        <f>J33+J34+J35+J36+J37</f>
        <v>3770427.2999999989</v>
      </c>
      <c r="K32" s="18">
        <f>K33+K34+K35+K36+K37</f>
        <v>35051664.099999994</v>
      </c>
      <c r="L32" s="21"/>
      <c r="M32" s="18">
        <f t="shared" ref="M32:N32" si="19">M33+M34+M35+M36+M37</f>
        <v>35051664.099999994</v>
      </c>
      <c r="N32" s="21">
        <f t="shared" si="19"/>
        <v>952084.70000000019</v>
      </c>
      <c r="O32" s="18">
        <f>O33+O34+O35+O36+O37</f>
        <v>36003748.799999997</v>
      </c>
      <c r="P32" s="22">
        <f>P33+P34+P35+P36</f>
        <v>7841267.6999999974</v>
      </c>
      <c r="Q32" s="65"/>
    </row>
    <row r="33" spans="1:21" ht="27.75" customHeight="1" x14ac:dyDescent="0.2">
      <c r="A33" s="16" t="s">
        <v>66</v>
      </c>
      <c r="B33" s="17" t="s">
        <v>67</v>
      </c>
      <c r="C33" s="18">
        <v>10624682.6</v>
      </c>
      <c r="D33" s="21"/>
      <c r="E33" s="20">
        <f>C33+D33</f>
        <v>10624682.6</v>
      </c>
      <c r="F33" s="21"/>
      <c r="G33" s="18">
        <f>E33+F33</f>
        <v>10624682.6</v>
      </c>
      <c r="H33" s="21"/>
      <c r="I33" s="18">
        <f>G33+H33</f>
        <v>10624682.6</v>
      </c>
      <c r="J33" s="21">
        <v>3633200</v>
      </c>
      <c r="K33" s="18">
        <f>I33+J33</f>
        <v>14257882.6</v>
      </c>
      <c r="L33" s="21"/>
      <c r="M33" s="18">
        <f>K33+L33</f>
        <v>14257882.6</v>
      </c>
      <c r="N33" s="21">
        <v>1250000</v>
      </c>
      <c r="O33" s="18">
        <f>M33+N33</f>
        <v>15507882.6</v>
      </c>
      <c r="P33" s="22">
        <f>D33+F33+H33+J33+L33+N33</f>
        <v>4883200</v>
      </c>
      <c r="S33" s="15"/>
      <c r="T33" s="33"/>
    </row>
    <row r="34" spans="1:21" ht="42" customHeight="1" x14ac:dyDescent="0.2">
      <c r="A34" s="16" t="s">
        <v>68</v>
      </c>
      <c r="B34" s="17" t="s">
        <v>69</v>
      </c>
      <c r="C34" s="18">
        <v>8756762.8000000007</v>
      </c>
      <c r="D34" s="21">
        <v>244563.69999999925</v>
      </c>
      <c r="E34" s="20">
        <f t="shared" ref="E34:E40" si="20">C34+D34</f>
        <v>9001326.5</v>
      </c>
      <c r="F34" s="21">
        <v>-3119</v>
      </c>
      <c r="G34" s="18">
        <f t="shared" ref="G34:G36" si="21">E34+F34</f>
        <v>8998207.5</v>
      </c>
      <c r="H34" s="21">
        <v>14203.699999999255</v>
      </c>
      <c r="I34" s="18">
        <f t="shared" ref="I34:I40" si="22">G34+H34</f>
        <v>9012411.1999999993</v>
      </c>
      <c r="J34" s="21">
        <v>60000</v>
      </c>
      <c r="K34" s="18">
        <f t="shared" ref="K34:K40" si="23">I34+J34</f>
        <v>9072411.1999999993</v>
      </c>
      <c r="L34" s="21"/>
      <c r="M34" s="18">
        <f t="shared" ref="M34:M40" si="24">K34+L34</f>
        <v>9072411.1999999993</v>
      </c>
      <c r="N34" s="21">
        <v>-254970.59999999963</v>
      </c>
      <c r="O34" s="18">
        <f t="shared" ref="O34:O40" si="25">M34+N34</f>
        <v>8817440.5999999996</v>
      </c>
      <c r="P34" s="22">
        <f t="shared" ref="P34:P40" si="26">D34+F34+H34+J34+L34+N34</f>
        <v>60677.799999998882</v>
      </c>
      <c r="T34" s="33"/>
    </row>
    <row r="35" spans="1:21" ht="27.75" customHeight="1" x14ac:dyDescent="0.2">
      <c r="A35" s="16" t="s">
        <v>70</v>
      </c>
      <c r="B35" s="17" t="s">
        <v>71</v>
      </c>
      <c r="C35" s="18">
        <v>4275404.4000000004</v>
      </c>
      <c r="D35" s="21">
        <v>264855.59999999963</v>
      </c>
      <c r="E35" s="20">
        <f t="shared" si="20"/>
        <v>4540260</v>
      </c>
      <c r="F35" s="21">
        <v>968.2</v>
      </c>
      <c r="G35" s="18">
        <f t="shared" si="21"/>
        <v>4541228.2</v>
      </c>
      <c r="H35" s="21">
        <v>-187226.29999999981</v>
      </c>
      <c r="I35" s="18">
        <f t="shared" si="22"/>
        <v>4354001.9000000004</v>
      </c>
      <c r="J35" s="21">
        <v>77187.799999999814</v>
      </c>
      <c r="K35" s="18">
        <f t="shared" si="23"/>
        <v>4431189.7</v>
      </c>
      <c r="L35" s="21"/>
      <c r="M35" s="18">
        <f t="shared" si="24"/>
        <v>4431189.7</v>
      </c>
      <c r="N35" s="21">
        <v>-60067.700000000186</v>
      </c>
      <c r="O35" s="18">
        <f t="shared" si="25"/>
        <v>4371122</v>
      </c>
      <c r="P35" s="22">
        <f t="shared" si="26"/>
        <v>95717.599999999453</v>
      </c>
      <c r="T35" s="33"/>
    </row>
    <row r="36" spans="1:21" ht="15.75" customHeight="1" x14ac:dyDescent="0.2">
      <c r="A36" s="16" t="s">
        <v>72</v>
      </c>
      <c r="B36" s="17" t="s">
        <v>73</v>
      </c>
      <c r="C36" s="18">
        <v>4505631.3</v>
      </c>
      <c r="D36" s="21">
        <v>143033.10000000056</v>
      </c>
      <c r="E36" s="20">
        <f t="shared" si="20"/>
        <v>4648664.4000000004</v>
      </c>
      <c r="F36" s="21">
        <v>652647.4</v>
      </c>
      <c r="G36" s="18">
        <f t="shared" si="21"/>
        <v>5301311.8000000007</v>
      </c>
      <c r="H36" s="21">
        <v>1988829.2999999998</v>
      </c>
      <c r="I36" s="18">
        <f t="shared" si="22"/>
        <v>7290141.1000000006</v>
      </c>
      <c r="J36" s="21">
        <v>39.499999999068677</v>
      </c>
      <c r="K36" s="18">
        <f t="shared" si="23"/>
        <v>7290180.5999999996</v>
      </c>
      <c r="L36" s="21"/>
      <c r="M36" s="18">
        <f t="shared" si="24"/>
        <v>7290180.5999999996</v>
      </c>
      <c r="N36" s="21">
        <v>17123</v>
      </c>
      <c r="O36" s="18">
        <f t="shared" si="25"/>
        <v>7307303.5999999996</v>
      </c>
      <c r="P36" s="22">
        <f t="shared" si="26"/>
        <v>2801672.2999999993</v>
      </c>
      <c r="T36" s="33"/>
    </row>
    <row r="37" spans="1:21" ht="27.75" customHeight="1" x14ac:dyDescent="0.2">
      <c r="A37" s="34" t="s">
        <v>74</v>
      </c>
      <c r="B37" s="35" t="s">
        <v>75</v>
      </c>
      <c r="C37" s="36"/>
      <c r="D37" s="37"/>
      <c r="E37" s="20"/>
      <c r="F37" s="37"/>
      <c r="G37" s="18"/>
      <c r="H37" s="37"/>
      <c r="I37" s="18">
        <f t="shared" si="22"/>
        <v>0</v>
      </c>
      <c r="J37" s="37"/>
      <c r="K37" s="18"/>
      <c r="L37" s="37"/>
      <c r="M37" s="18">
        <f t="shared" si="24"/>
        <v>0</v>
      </c>
      <c r="N37" s="21">
        <v>0</v>
      </c>
      <c r="O37" s="18">
        <f t="shared" si="25"/>
        <v>0</v>
      </c>
      <c r="P37" s="22">
        <f t="shared" si="26"/>
        <v>0</v>
      </c>
    </row>
    <row r="38" spans="1:21" ht="48" customHeight="1" x14ac:dyDescent="0.2">
      <c r="A38" s="34" t="s">
        <v>76</v>
      </c>
      <c r="B38" s="35" t="s">
        <v>77</v>
      </c>
      <c r="C38" s="36"/>
      <c r="D38" s="37">
        <v>-2668.5</v>
      </c>
      <c r="E38" s="20">
        <f t="shared" si="20"/>
        <v>-2668.5</v>
      </c>
      <c r="F38" s="37">
        <v>259872.6</v>
      </c>
      <c r="G38" s="38">
        <f>E38+F38</f>
        <v>257204.1</v>
      </c>
      <c r="H38" s="37">
        <v>-131.80000000001746</v>
      </c>
      <c r="I38" s="18">
        <f t="shared" si="22"/>
        <v>257072.3</v>
      </c>
      <c r="J38" s="37"/>
      <c r="K38" s="18">
        <f t="shared" si="23"/>
        <v>257072.3</v>
      </c>
      <c r="L38" s="37"/>
      <c r="M38" s="18">
        <f t="shared" si="24"/>
        <v>257072.3</v>
      </c>
      <c r="N38" s="21">
        <v>-234254.09999999998</v>
      </c>
      <c r="O38" s="18">
        <f t="shared" si="25"/>
        <v>22818.200000000012</v>
      </c>
      <c r="P38" s="22">
        <f t="shared" si="26"/>
        <v>22818.200000000012</v>
      </c>
    </row>
    <row r="39" spans="1:21" ht="66.75" customHeight="1" x14ac:dyDescent="0.2">
      <c r="A39" s="34" t="s">
        <v>78</v>
      </c>
      <c r="B39" s="35" t="s">
        <v>79</v>
      </c>
      <c r="C39" s="36"/>
      <c r="D39" s="21">
        <v>49047.199999999997</v>
      </c>
      <c r="E39" s="20">
        <f t="shared" si="20"/>
        <v>49047.199999999997</v>
      </c>
      <c r="F39" s="21">
        <v>176142.6</v>
      </c>
      <c r="G39" s="38">
        <f t="shared" ref="G39:G40" si="27">E39+F39</f>
        <v>225189.8</v>
      </c>
      <c r="H39" s="21">
        <v>61.800000000017462</v>
      </c>
      <c r="I39" s="18">
        <f t="shared" si="22"/>
        <v>225251.6</v>
      </c>
      <c r="J39" s="21"/>
      <c r="K39" s="18">
        <f t="shared" si="23"/>
        <v>225251.6</v>
      </c>
      <c r="L39" s="21"/>
      <c r="M39" s="18">
        <f t="shared" si="24"/>
        <v>225251.6</v>
      </c>
      <c r="N39" s="21">
        <v>10402.799999999988</v>
      </c>
      <c r="O39" s="18">
        <f t="shared" si="25"/>
        <v>235654.39999999999</v>
      </c>
      <c r="P39" s="22">
        <f t="shared" si="26"/>
        <v>235654.39999999999</v>
      </c>
    </row>
    <row r="40" spans="1:21" ht="55.5" customHeight="1" x14ac:dyDescent="0.2">
      <c r="A40" s="34" t="s">
        <v>80</v>
      </c>
      <c r="B40" s="35" t="s">
        <v>81</v>
      </c>
      <c r="C40" s="36"/>
      <c r="D40" s="37">
        <v>-2890.4</v>
      </c>
      <c r="E40" s="20">
        <f t="shared" si="20"/>
        <v>-2890.4</v>
      </c>
      <c r="F40" s="37">
        <v>-22333.3</v>
      </c>
      <c r="G40" s="38">
        <f t="shared" si="27"/>
        <v>-25223.7</v>
      </c>
      <c r="H40" s="37">
        <v>-379</v>
      </c>
      <c r="I40" s="18">
        <f t="shared" si="22"/>
        <v>-25602.7</v>
      </c>
      <c r="J40" s="37"/>
      <c r="K40" s="18">
        <f t="shared" si="23"/>
        <v>-25602.7</v>
      </c>
      <c r="L40" s="37"/>
      <c r="M40" s="18">
        <f t="shared" si="24"/>
        <v>-25602.7</v>
      </c>
      <c r="N40" s="21">
        <v>-23135.399999999998</v>
      </c>
      <c r="O40" s="18">
        <f t="shared" si="25"/>
        <v>-48738.1</v>
      </c>
      <c r="P40" s="22">
        <f t="shared" si="26"/>
        <v>-48738.1</v>
      </c>
    </row>
    <row r="41" spans="1:21" s="15" customFormat="1" ht="19.5" customHeight="1" thickBot="1" x14ac:dyDescent="0.25">
      <c r="A41" s="69" t="s">
        <v>82</v>
      </c>
      <c r="B41" s="70"/>
      <c r="C41" s="39">
        <f t="shared" ref="C41:O41" si="28">C7+C31</f>
        <v>95855189.599999994</v>
      </c>
      <c r="D41" s="39">
        <f t="shared" si="28"/>
        <v>929736.49999999953</v>
      </c>
      <c r="E41" s="39">
        <f t="shared" si="28"/>
        <v>96784926.099999979</v>
      </c>
      <c r="F41" s="39">
        <f t="shared" si="28"/>
        <v>1066655.8</v>
      </c>
      <c r="G41" s="39">
        <f t="shared" si="28"/>
        <v>97851581.900000006</v>
      </c>
      <c r="H41" s="39">
        <f t="shared" si="28"/>
        <v>2153749.9999999991</v>
      </c>
      <c r="I41" s="39">
        <f t="shared" si="28"/>
        <v>100005331.90000001</v>
      </c>
      <c r="J41" s="39">
        <f t="shared" si="28"/>
        <v>3770427.2999999989</v>
      </c>
      <c r="K41" s="39">
        <f t="shared" si="28"/>
        <v>103775759.19999999</v>
      </c>
      <c r="L41" s="39">
        <f t="shared" si="28"/>
        <v>998566.69999999925</v>
      </c>
      <c r="M41" s="39">
        <f t="shared" si="28"/>
        <v>104774325.89999998</v>
      </c>
      <c r="N41" s="39">
        <f t="shared" si="28"/>
        <v>718636.99999999872</v>
      </c>
      <c r="O41" s="39">
        <f t="shared" si="28"/>
        <v>105492962.8</v>
      </c>
      <c r="P41" s="40">
        <f>P7+P31</f>
        <v>9637773.1999999993</v>
      </c>
    </row>
    <row r="43" spans="1:21" x14ac:dyDescent="0.2">
      <c r="Q43" s="33"/>
      <c r="U43" s="33"/>
    </row>
    <row r="44" spans="1:21" x14ac:dyDescent="0.2">
      <c r="C44" s="42"/>
      <c r="O44" s="43"/>
    </row>
    <row r="45" spans="1:21" x14ac:dyDescent="0.2">
      <c r="O45" s="33"/>
    </row>
    <row r="46" spans="1:21" x14ac:dyDescent="0.2">
      <c r="O46" s="44"/>
      <c r="P46" s="33"/>
    </row>
    <row r="47" spans="1:21" x14ac:dyDescent="0.2">
      <c r="C47" s="45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33"/>
    </row>
    <row r="48" spans="1:21" x14ac:dyDescent="0.2"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4"/>
      <c r="P48" s="33"/>
    </row>
    <row r="49" spans="3:16" x14ac:dyDescent="0.2">
      <c r="C49" s="48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P49" s="33"/>
    </row>
    <row r="50" spans="3:16" x14ac:dyDescent="0.2">
      <c r="C50" s="48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</row>
  </sheetData>
  <mergeCells count="13">
    <mergeCell ref="A41:B41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27559055118110237" bottom="0.35433070866141736" header="0.15748031496062992" footer="0.15748031496062992"/>
  <pageSetup paperSize="9" scale="58" fitToHeight="0" orientation="landscape" r:id="rId1"/>
  <rowBreaks count="1" manualBreakCount="1">
    <brk id="34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3"/>
  <sheetViews>
    <sheetView view="pageBreakPreview" zoomScale="85" zoomScaleNormal="44" zoomScaleSheetLayoutView="85" workbookViewId="0">
      <pane xSplit="2" ySplit="6" topLeftCell="C7" activePane="bottomRight" state="frozen"/>
      <selection activeCell="O6" sqref="O6"/>
      <selection pane="topRight" activeCell="O6" sqref="O6"/>
      <selection pane="bottomLeft" activeCell="O6" sqref="O6"/>
      <selection pane="bottomRight" activeCell="H10" sqref="H10"/>
    </sheetView>
  </sheetViews>
  <sheetFormatPr defaultRowHeight="12.75" x14ac:dyDescent="0.2"/>
  <cols>
    <col min="1" max="1" width="19" style="1" customWidth="1"/>
    <col min="2" max="2" width="54.1640625" style="41" customWidth="1"/>
    <col min="3" max="3" width="21.83203125" style="41" customWidth="1"/>
    <col min="4" max="4" width="15.33203125" style="49" customWidth="1"/>
    <col min="5" max="5" width="17.1640625" style="49" customWidth="1"/>
    <col min="6" max="6" width="15" style="49" customWidth="1"/>
    <col min="7" max="7" width="16.1640625" style="49" customWidth="1"/>
    <col min="8" max="8" width="15.5" style="49" customWidth="1"/>
    <col min="9" max="9" width="16.83203125" style="49" customWidth="1"/>
    <col min="10" max="14" width="15.5" style="49" customWidth="1"/>
    <col min="15" max="15" width="23.5" style="1" customWidth="1"/>
    <col min="16" max="16" width="15.5" style="1" customWidth="1"/>
    <col min="17" max="17" width="29" style="1" customWidth="1"/>
    <col min="18" max="18" width="23.6640625" style="1" customWidth="1"/>
    <col min="19" max="16384" width="9.33203125" style="1"/>
  </cols>
  <sheetData>
    <row r="1" spans="1:18" ht="29.25" customHeight="1" x14ac:dyDescent="0.2">
      <c r="A1" s="90" t="s">
        <v>83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8" ht="15.75" customHeight="1" thickBot="1" x14ac:dyDescent="0.25">
      <c r="B2" s="2"/>
      <c r="C2" s="2"/>
      <c r="P2" s="3" t="s">
        <v>1</v>
      </c>
    </row>
    <row r="3" spans="1:18" ht="77.25" customHeight="1" thickBot="1" x14ac:dyDescent="0.25">
      <c r="A3" s="75" t="s">
        <v>84</v>
      </c>
      <c r="B3" s="72" t="s">
        <v>3</v>
      </c>
      <c r="C3" s="75" t="s">
        <v>4</v>
      </c>
      <c r="D3" s="83" t="s">
        <v>5</v>
      </c>
      <c r="E3" s="84"/>
      <c r="F3" s="84"/>
      <c r="G3" s="84"/>
      <c r="H3" s="84"/>
      <c r="I3" s="84"/>
      <c r="J3" s="84"/>
      <c r="K3" s="84"/>
      <c r="L3" s="84"/>
      <c r="M3" s="84"/>
      <c r="N3" s="85"/>
      <c r="O3" s="78" t="s">
        <v>6</v>
      </c>
      <c r="P3" s="72" t="s">
        <v>7</v>
      </c>
    </row>
    <row r="4" spans="1:18" ht="26.25" customHeight="1" thickBot="1" x14ac:dyDescent="0.25">
      <c r="A4" s="76"/>
      <c r="B4" s="73"/>
      <c r="C4" s="76"/>
      <c r="D4" s="81" t="s">
        <v>8</v>
      </c>
      <c r="E4" s="82"/>
      <c r="F4" s="81" t="s">
        <v>9</v>
      </c>
      <c r="G4" s="82"/>
      <c r="H4" s="81" t="s">
        <v>10</v>
      </c>
      <c r="I4" s="82"/>
      <c r="J4" s="81" t="s">
        <v>11</v>
      </c>
      <c r="K4" s="82"/>
      <c r="L4" s="86" t="s">
        <v>244</v>
      </c>
      <c r="M4" s="87"/>
      <c r="N4" s="4" t="s">
        <v>245</v>
      </c>
      <c r="O4" s="79"/>
      <c r="P4" s="73"/>
    </row>
    <row r="5" spans="1:18" ht="36" customHeight="1" thickBot="1" x14ac:dyDescent="0.25">
      <c r="A5" s="74"/>
      <c r="B5" s="74"/>
      <c r="C5" s="77"/>
      <c r="D5" s="5" t="s">
        <v>12</v>
      </c>
      <c r="E5" s="6" t="s">
        <v>13</v>
      </c>
      <c r="F5" s="5" t="s">
        <v>12</v>
      </c>
      <c r="G5" s="6" t="s">
        <v>13</v>
      </c>
      <c r="H5" s="5" t="s">
        <v>12</v>
      </c>
      <c r="I5" s="6" t="s">
        <v>13</v>
      </c>
      <c r="J5" s="6" t="s">
        <v>12</v>
      </c>
      <c r="K5" s="63" t="s">
        <v>13</v>
      </c>
      <c r="L5" s="64" t="s">
        <v>12</v>
      </c>
      <c r="M5" s="64" t="s">
        <v>13</v>
      </c>
      <c r="N5" s="64" t="s">
        <v>12</v>
      </c>
      <c r="O5" s="80"/>
      <c r="P5" s="91"/>
    </row>
    <row r="6" spans="1:18" ht="13.5" thickBot="1" x14ac:dyDescent="0.25">
      <c r="A6" s="9">
        <v>1</v>
      </c>
      <c r="B6" s="8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  <c r="J6" s="9">
        <v>10</v>
      </c>
      <c r="K6" s="9">
        <v>11</v>
      </c>
      <c r="L6" s="9">
        <v>12</v>
      </c>
      <c r="M6" s="9">
        <v>13</v>
      </c>
      <c r="N6" s="9">
        <v>14</v>
      </c>
      <c r="O6" s="9">
        <v>15</v>
      </c>
      <c r="P6" s="9">
        <v>16</v>
      </c>
    </row>
    <row r="7" spans="1:18" s="15" customFormat="1" ht="15.75" x14ac:dyDescent="0.25">
      <c r="A7" s="50" t="s">
        <v>85</v>
      </c>
      <c r="B7" s="11" t="s">
        <v>86</v>
      </c>
      <c r="C7" s="12">
        <f>SUM(C8:C16)</f>
        <v>5012492</v>
      </c>
      <c r="D7" s="12">
        <f t="shared" ref="D7:P7" si="0">SUM(D8:D16)</f>
        <v>117657.6999999999</v>
      </c>
      <c r="E7" s="12">
        <f t="shared" si="0"/>
        <v>5130149.7</v>
      </c>
      <c r="F7" s="12">
        <f t="shared" si="0"/>
        <v>-529038.69999999995</v>
      </c>
      <c r="G7" s="12">
        <f t="shared" si="0"/>
        <v>4601111</v>
      </c>
      <c r="H7" s="12">
        <f t="shared" si="0"/>
        <v>-886653.70000000007</v>
      </c>
      <c r="I7" s="12">
        <f t="shared" si="0"/>
        <v>3714457.3</v>
      </c>
      <c r="J7" s="12">
        <f t="shared" si="0"/>
        <v>54425.3</v>
      </c>
      <c r="K7" s="12">
        <f t="shared" si="0"/>
        <v>3768882.5999999996</v>
      </c>
      <c r="L7" s="12">
        <f t="shared" si="0"/>
        <v>-285433.29999999981</v>
      </c>
      <c r="M7" s="12">
        <f t="shared" si="0"/>
        <v>3483449.3</v>
      </c>
      <c r="N7" s="12">
        <f t="shared" si="0"/>
        <v>-155901.39999999991</v>
      </c>
      <c r="O7" s="12">
        <f t="shared" si="0"/>
        <v>3327547.9000000004</v>
      </c>
      <c r="P7" s="12">
        <f t="shared" si="0"/>
        <v>-1684944.0999999999</v>
      </c>
      <c r="Q7" s="68"/>
      <c r="R7" s="14"/>
    </row>
    <row r="8" spans="1:18" ht="43.5" customHeight="1" x14ac:dyDescent="0.2">
      <c r="A8" s="52" t="s">
        <v>87</v>
      </c>
      <c r="B8" s="53" t="s">
        <v>88</v>
      </c>
      <c r="C8" s="18">
        <v>4513.6000000000004</v>
      </c>
      <c r="D8" s="19"/>
      <c r="E8" s="54">
        <f>C8+D8</f>
        <v>4513.6000000000004</v>
      </c>
      <c r="F8" s="55"/>
      <c r="G8" s="56">
        <f>E8+F8</f>
        <v>4513.6000000000004</v>
      </c>
      <c r="H8" s="55"/>
      <c r="I8" s="56">
        <f>G8+H8</f>
        <v>4513.6000000000004</v>
      </c>
      <c r="J8" s="57">
        <v>44.6</v>
      </c>
      <c r="K8" s="56">
        <f>I8+J8</f>
        <v>4558.2000000000007</v>
      </c>
      <c r="L8" s="57"/>
      <c r="M8" s="56">
        <f>K8+L8</f>
        <v>4558.2000000000007</v>
      </c>
      <c r="N8" s="57"/>
      <c r="O8" s="56">
        <f>M8+N8</f>
        <v>4558.2000000000007</v>
      </c>
      <c r="P8" s="22">
        <f>D8+F8+H8+J8+L8+N8</f>
        <v>44.6</v>
      </c>
      <c r="Q8" s="66"/>
      <c r="R8" s="14"/>
    </row>
    <row r="9" spans="1:18" ht="53.25" customHeight="1" x14ac:dyDescent="0.25">
      <c r="A9" s="52" t="s">
        <v>89</v>
      </c>
      <c r="B9" s="53" t="s">
        <v>90</v>
      </c>
      <c r="C9" s="18">
        <v>196474.3</v>
      </c>
      <c r="D9" s="21">
        <v>4897</v>
      </c>
      <c r="E9" s="54">
        <f t="shared" ref="E9:E72" si="1">C9+D9</f>
        <v>201371.3</v>
      </c>
      <c r="F9" s="57"/>
      <c r="G9" s="56">
        <f t="shared" ref="G9:G72" si="2">E9+F9</f>
        <v>201371.3</v>
      </c>
      <c r="H9" s="57">
        <v>2983.3000000000175</v>
      </c>
      <c r="I9" s="56">
        <f t="shared" ref="I9:I72" si="3">G9+H9</f>
        <v>204354.6</v>
      </c>
      <c r="J9" s="57">
        <v>1257.2</v>
      </c>
      <c r="K9" s="56">
        <f t="shared" ref="K9:K72" si="4">I9+J9</f>
        <v>205611.80000000002</v>
      </c>
      <c r="L9" s="57"/>
      <c r="M9" s="56">
        <f t="shared" ref="M9:M72" si="5">K9+L9</f>
        <v>205611.80000000002</v>
      </c>
      <c r="N9" s="57">
        <v>-1257.5000000000291</v>
      </c>
      <c r="O9" s="56">
        <f t="shared" ref="O9:O16" si="6">M9+N9</f>
        <v>204354.3</v>
      </c>
      <c r="P9" s="22">
        <f t="shared" ref="P9:P72" si="7">D9+F9+H9+J9+L9+N9</f>
        <v>7879.9999999999891</v>
      </c>
      <c r="Q9" s="51"/>
      <c r="R9" s="14"/>
    </row>
    <row r="10" spans="1:18" ht="57.75" customHeight="1" x14ac:dyDescent="0.25">
      <c r="A10" s="52" t="s">
        <v>91</v>
      </c>
      <c r="B10" s="53" t="s">
        <v>92</v>
      </c>
      <c r="C10" s="18">
        <v>215749.7</v>
      </c>
      <c r="D10" s="21">
        <v>-8.8000000000174623</v>
      </c>
      <c r="E10" s="54">
        <f t="shared" si="1"/>
        <v>215740.9</v>
      </c>
      <c r="F10" s="57">
        <v>2471.1</v>
      </c>
      <c r="G10" s="56">
        <f t="shared" si="2"/>
        <v>218212</v>
      </c>
      <c r="H10" s="57">
        <v>17269.600000000006</v>
      </c>
      <c r="I10" s="56">
        <f t="shared" si="3"/>
        <v>235481.60000000001</v>
      </c>
      <c r="J10" s="57">
        <v>2589.4</v>
      </c>
      <c r="K10" s="56">
        <f t="shared" si="4"/>
        <v>238071</v>
      </c>
      <c r="L10" s="57"/>
      <c r="M10" s="56">
        <f t="shared" si="5"/>
        <v>238071</v>
      </c>
      <c r="N10" s="57">
        <v>4396.1000000000058</v>
      </c>
      <c r="O10" s="56">
        <f t="shared" si="6"/>
        <v>242467.1</v>
      </c>
      <c r="P10" s="22">
        <f t="shared" si="7"/>
        <v>26717.399999999994</v>
      </c>
      <c r="Q10" s="51"/>
      <c r="R10" s="14"/>
    </row>
    <row r="11" spans="1:18" ht="17.25" customHeight="1" x14ac:dyDescent="0.25">
      <c r="A11" s="52" t="s">
        <v>93</v>
      </c>
      <c r="B11" s="53" t="s">
        <v>94</v>
      </c>
      <c r="C11" s="18">
        <v>296903.90000000002</v>
      </c>
      <c r="D11" s="21">
        <v>38754.199999999953</v>
      </c>
      <c r="E11" s="54">
        <f t="shared" si="1"/>
        <v>335658.1</v>
      </c>
      <c r="F11" s="57">
        <v>48925.7</v>
      </c>
      <c r="G11" s="56">
        <f t="shared" si="2"/>
        <v>384583.8</v>
      </c>
      <c r="H11" s="57">
        <v>6022</v>
      </c>
      <c r="I11" s="56">
        <f t="shared" si="3"/>
        <v>390605.8</v>
      </c>
      <c r="J11" s="57">
        <v>2765</v>
      </c>
      <c r="K11" s="56">
        <f t="shared" si="4"/>
        <v>393370.8</v>
      </c>
      <c r="L11" s="57"/>
      <c r="M11" s="56">
        <f t="shared" si="5"/>
        <v>393370.8</v>
      </c>
      <c r="N11" s="57">
        <v>5013.9000000000233</v>
      </c>
      <c r="O11" s="56">
        <f t="shared" si="6"/>
        <v>398384.7</v>
      </c>
      <c r="P11" s="22">
        <f t="shared" si="7"/>
        <v>101480.79999999997</v>
      </c>
      <c r="Q11" s="51"/>
      <c r="R11" s="14"/>
    </row>
    <row r="12" spans="1:18" ht="38.25" x14ac:dyDescent="0.25">
      <c r="A12" s="52" t="s">
        <v>95</v>
      </c>
      <c r="B12" s="53" t="s">
        <v>96</v>
      </c>
      <c r="C12" s="18">
        <v>268090.59999999998</v>
      </c>
      <c r="D12" s="21">
        <v>-110.19999999995343</v>
      </c>
      <c r="E12" s="54">
        <f t="shared" si="1"/>
        <v>267980.40000000002</v>
      </c>
      <c r="F12" s="57">
        <v>-2.4</v>
      </c>
      <c r="G12" s="56">
        <f t="shared" si="2"/>
        <v>267978</v>
      </c>
      <c r="H12" s="57"/>
      <c r="I12" s="56">
        <f t="shared" si="3"/>
        <v>267978</v>
      </c>
      <c r="J12" s="57">
        <v>-10455.6</v>
      </c>
      <c r="K12" s="56">
        <f t="shared" si="4"/>
        <v>257522.4</v>
      </c>
      <c r="L12" s="57"/>
      <c r="M12" s="56">
        <f t="shared" si="5"/>
        <v>257522.4</v>
      </c>
      <c r="N12" s="57">
        <v>-61231.5</v>
      </c>
      <c r="O12" s="56">
        <f t="shared" si="6"/>
        <v>196290.9</v>
      </c>
      <c r="P12" s="22">
        <f t="shared" si="7"/>
        <v>-71799.699999999953</v>
      </c>
      <c r="Q12" s="51"/>
      <c r="R12" s="14"/>
    </row>
    <row r="13" spans="1:18" ht="17.25" customHeight="1" x14ac:dyDescent="0.25">
      <c r="A13" s="52" t="s">
        <v>97</v>
      </c>
      <c r="B13" s="53" t="s">
        <v>98</v>
      </c>
      <c r="C13" s="18">
        <v>82886.3</v>
      </c>
      <c r="D13" s="21">
        <v>-0.60000000000582077</v>
      </c>
      <c r="E13" s="54">
        <f t="shared" si="1"/>
        <v>82885.7</v>
      </c>
      <c r="F13" s="57">
        <v>1999.4</v>
      </c>
      <c r="G13" s="56">
        <f t="shared" si="2"/>
        <v>84885.099999999991</v>
      </c>
      <c r="H13" s="57"/>
      <c r="I13" s="56">
        <f t="shared" si="3"/>
        <v>84885.099999999991</v>
      </c>
      <c r="J13" s="57">
        <v>1090.2</v>
      </c>
      <c r="K13" s="56">
        <f t="shared" si="4"/>
        <v>85975.299999999988</v>
      </c>
      <c r="L13" s="57"/>
      <c r="M13" s="56">
        <f t="shared" si="5"/>
        <v>85975.299999999988</v>
      </c>
      <c r="N13" s="57"/>
      <c r="O13" s="56">
        <f t="shared" si="6"/>
        <v>85975.299999999988</v>
      </c>
      <c r="P13" s="22">
        <f t="shared" si="7"/>
        <v>3088.9999999999945</v>
      </c>
      <c r="Q13" s="51"/>
      <c r="R13" s="14"/>
    </row>
    <row r="14" spans="1:18" ht="16.5" customHeight="1" x14ac:dyDescent="0.25">
      <c r="A14" s="52" t="s">
        <v>99</v>
      </c>
      <c r="B14" s="53" t="s">
        <v>100</v>
      </c>
      <c r="C14" s="18">
        <v>300000</v>
      </c>
      <c r="D14" s="21">
        <v>-28720.299999999988</v>
      </c>
      <c r="E14" s="54">
        <f t="shared" si="1"/>
        <v>271279.7</v>
      </c>
      <c r="F14" s="57">
        <v>-1525</v>
      </c>
      <c r="G14" s="56">
        <f t="shared" si="2"/>
        <v>269754.7</v>
      </c>
      <c r="H14" s="57">
        <v>-135</v>
      </c>
      <c r="I14" s="56">
        <f t="shared" si="3"/>
        <v>269619.7</v>
      </c>
      <c r="J14" s="57">
        <v>-389.5</v>
      </c>
      <c r="K14" s="56">
        <f t="shared" si="4"/>
        <v>269230.2</v>
      </c>
      <c r="L14" s="57"/>
      <c r="M14" s="56">
        <f t="shared" si="5"/>
        <v>269230.2</v>
      </c>
      <c r="N14" s="57"/>
      <c r="O14" s="56">
        <f t="shared" si="6"/>
        <v>269230.2</v>
      </c>
      <c r="P14" s="22">
        <f t="shared" si="7"/>
        <v>-30769.799999999988</v>
      </c>
      <c r="Q14" s="51"/>
      <c r="R14" s="14"/>
    </row>
    <row r="15" spans="1:18" ht="26.25" x14ac:dyDescent="0.25">
      <c r="A15" s="52" t="s">
        <v>101</v>
      </c>
      <c r="B15" s="58" t="s">
        <v>102</v>
      </c>
      <c r="C15" s="18">
        <v>187.6</v>
      </c>
      <c r="D15" s="21"/>
      <c r="E15" s="54">
        <f t="shared" si="1"/>
        <v>187.6</v>
      </c>
      <c r="F15" s="57"/>
      <c r="G15" s="56">
        <f t="shared" si="2"/>
        <v>187.6</v>
      </c>
      <c r="H15" s="57"/>
      <c r="I15" s="56">
        <f t="shared" si="3"/>
        <v>187.6</v>
      </c>
      <c r="J15" s="57">
        <v>2</v>
      </c>
      <c r="K15" s="56">
        <f t="shared" si="4"/>
        <v>189.6</v>
      </c>
      <c r="L15" s="57"/>
      <c r="M15" s="56">
        <f t="shared" si="5"/>
        <v>189.6</v>
      </c>
      <c r="N15" s="57"/>
      <c r="O15" s="56">
        <f t="shared" si="6"/>
        <v>189.6</v>
      </c>
      <c r="P15" s="22">
        <f t="shared" si="7"/>
        <v>2</v>
      </c>
      <c r="Q15" s="51"/>
      <c r="R15" s="14"/>
    </row>
    <row r="16" spans="1:18" ht="19.5" customHeight="1" x14ac:dyDescent="0.25">
      <c r="A16" s="52" t="s">
        <v>103</v>
      </c>
      <c r="B16" s="53" t="s">
        <v>104</v>
      </c>
      <c r="C16" s="18">
        <v>3647686</v>
      </c>
      <c r="D16" s="21">
        <v>102846.39999999991</v>
      </c>
      <c r="E16" s="54">
        <f t="shared" si="1"/>
        <v>3750532.4</v>
      </c>
      <c r="F16" s="57">
        <v>-580907.5</v>
      </c>
      <c r="G16" s="56">
        <f t="shared" si="2"/>
        <v>3169624.9</v>
      </c>
      <c r="H16" s="57">
        <v>-912793.60000000009</v>
      </c>
      <c r="I16" s="56">
        <f t="shared" si="3"/>
        <v>2256831.2999999998</v>
      </c>
      <c r="J16" s="57">
        <v>57522</v>
      </c>
      <c r="K16" s="56">
        <f t="shared" si="4"/>
        <v>2314353.2999999998</v>
      </c>
      <c r="L16" s="57">
        <v>-285433.29999999981</v>
      </c>
      <c r="M16" s="56">
        <f t="shared" si="5"/>
        <v>2028920</v>
      </c>
      <c r="N16" s="57">
        <v>-102822.39999999991</v>
      </c>
      <c r="O16" s="56">
        <f t="shared" si="6"/>
        <v>1926097.6</v>
      </c>
      <c r="P16" s="22">
        <f t="shared" si="7"/>
        <v>-1721588.4</v>
      </c>
      <c r="Q16" s="67"/>
      <c r="R16" s="14"/>
    </row>
    <row r="17" spans="1:18" s="15" customFormat="1" ht="17.25" customHeight="1" x14ac:dyDescent="0.25">
      <c r="A17" s="59" t="s">
        <v>105</v>
      </c>
      <c r="B17" s="31" t="s">
        <v>106</v>
      </c>
      <c r="C17" s="32">
        <f>SUM(C18:C19)</f>
        <v>47045.2</v>
      </c>
      <c r="D17" s="32"/>
      <c r="E17" s="32">
        <f t="shared" ref="E17:P17" si="8">SUM(E18:E19)</f>
        <v>47045.2</v>
      </c>
      <c r="F17" s="32">
        <f t="shared" si="8"/>
        <v>968.2</v>
      </c>
      <c r="G17" s="32">
        <f t="shared" si="8"/>
        <v>48013.399999999994</v>
      </c>
      <c r="H17" s="32"/>
      <c r="I17" s="32">
        <f t="shared" si="8"/>
        <v>48013.399999999994</v>
      </c>
      <c r="J17" s="32"/>
      <c r="K17" s="32">
        <f t="shared" si="8"/>
        <v>48013.399999999994</v>
      </c>
      <c r="L17" s="32"/>
      <c r="M17" s="32">
        <f t="shared" si="8"/>
        <v>48013.399999999994</v>
      </c>
      <c r="N17" s="32">
        <f t="shared" si="8"/>
        <v>-854.09999999999991</v>
      </c>
      <c r="O17" s="32">
        <f t="shared" si="8"/>
        <v>47159.299999999996</v>
      </c>
      <c r="P17" s="32">
        <f t="shared" si="8"/>
        <v>114.10000000000014</v>
      </c>
      <c r="Q17" s="51"/>
      <c r="R17" s="14"/>
    </row>
    <row r="18" spans="1:18" ht="16.5" customHeight="1" x14ac:dyDescent="0.25">
      <c r="A18" s="52" t="s">
        <v>107</v>
      </c>
      <c r="B18" s="53" t="s">
        <v>108</v>
      </c>
      <c r="C18" s="18">
        <v>44608.5</v>
      </c>
      <c r="D18" s="21"/>
      <c r="E18" s="54">
        <f t="shared" si="1"/>
        <v>44608.5</v>
      </c>
      <c r="F18" s="57">
        <v>968.2</v>
      </c>
      <c r="G18" s="56">
        <f t="shared" si="2"/>
        <v>45576.7</v>
      </c>
      <c r="H18" s="57"/>
      <c r="I18" s="56">
        <f t="shared" si="3"/>
        <v>45576.7</v>
      </c>
      <c r="J18" s="57"/>
      <c r="K18" s="56">
        <f t="shared" si="4"/>
        <v>45576.7</v>
      </c>
      <c r="L18" s="57"/>
      <c r="M18" s="56">
        <f t="shared" si="5"/>
        <v>45576.7</v>
      </c>
      <c r="N18" s="57"/>
      <c r="O18" s="56">
        <f>M18+N18</f>
        <v>45576.7</v>
      </c>
      <c r="P18" s="22">
        <f t="shared" si="7"/>
        <v>968.2</v>
      </c>
      <c r="Q18" s="51"/>
      <c r="R18" s="14"/>
    </row>
    <row r="19" spans="1:18" ht="18" customHeight="1" x14ac:dyDescent="0.25">
      <c r="A19" s="52" t="s">
        <v>109</v>
      </c>
      <c r="B19" s="53" t="s">
        <v>110</v>
      </c>
      <c r="C19" s="18">
        <v>2436.6999999999998</v>
      </c>
      <c r="D19" s="21"/>
      <c r="E19" s="54">
        <f t="shared" si="1"/>
        <v>2436.6999999999998</v>
      </c>
      <c r="F19" s="57"/>
      <c r="G19" s="56">
        <f t="shared" si="2"/>
        <v>2436.6999999999998</v>
      </c>
      <c r="H19" s="57"/>
      <c r="I19" s="56">
        <f t="shared" si="3"/>
        <v>2436.6999999999998</v>
      </c>
      <c r="J19" s="57"/>
      <c r="K19" s="56">
        <f t="shared" si="4"/>
        <v>2436.6999999999998</v>
      </c>
      <c r="L19" s="57"/>
      <c r="M19" s="56">
        <f t="shared" si="5"/>
        <v>2436.6999999999998</v>
      </c>
      <c r="N19" s="57">
        <v>-854.09999999999991</v>
      </c>
      <c r="O19" s="56">
        <f>M19+N19</f>
        <v>1582.6</v>
      </c>
      <c r="P19" s="22">
        <f t="shared" si="7"/>
        <v>-854.09999999999991</v>
      </c>
      <c r="Q19" s="51"/>
      <c r="R19" s="14"/>
    </row>
    <row r="20" spans="1:18" s="15" customFormat="1" ht="29.25" customHeight="1" x14ac:dyDescent="0.25">
      <c r="A20" s="59" t="s">
        <v>111</v>
      </c>
      <c r="B20" s="31" t="s">
        <v>112</v>
      </c>
      <c r="C20" s="32">
        <f>SUM(C21:C24)</f>
        <v>498786.4</v>
      </c>
      <c r="D20" s="32">
        <f>SUM(D21:D24)</f>
        <v>4087.400000000006</v>
      </c>
      <c r="E20" s="32">
        <f>SUM(E21:E24)</f>
        <v>502873.80000000005</v>
      </c>
      <c r="F20" s="32">
        <f>SUM(F21:F24)</f>
        <v>29020.699999999983</v>
      </c>
      <c r="G20" s="32">
        <f>SUM(G21:G24)</f>
        <v>531894.5</v>
      </c>
      <c r="H20" s="32">
        <f t="shared" ref="H20:P20" si="9">SUM(H21:H24)</f>
        <v>9162.800000000032</v>
      </c>
      <c r="I20" s="32">
        <f t="shared" si="9"/>
        <v>541057.30000000005</v>
      </c>
      <c r="J20" s="32">
        <f t="shared" si="9"/>
        <v>3139.8999999999996</v>
      </c>
      <c r="K20" s="32">
        <f t="shared" si="9"/>
        <v>544197.19999999995</v>
      </c>
      <c r="L20" s="32"/>
      <c r="M20" s="32">
        <f t="shared" si="9"/>
        <v>544197.19999999995</v>
      </c>
      <c r="N20" s="32">
        <f t="shared" si="9"/>
        <v>19031.599999999991</v>
      </c>
      <c r="O20" s="32">
        <f t="shared" si="9"/>
        <v>563228.79999999993</v>
      </c>
      <c r="P20" s="32">
        <f t="shared" si="9"/>
        <v>64442.400000000016</v>
      </c>
      <c r="Q20" s="51"/>
      <c r="R20" s="14"/>
    </row>
    <row r="21" spans="1:18" ht="18" customHeight="1" x14ac:dyDescent="0.25">
      <c r="A21" s="52" t="s">
        <v>113</v>
      </c>
      <c r="B21" s="53" t="s">
        <v>114</v>
      </c>
      <c r="C21" s="18">
        <v>180700</v>
      </c>
      <c r="D21" s="21">
        <v>-10.199999999999999</v>
      </c>
      <c r="E21" s="54">
        <f t="shared" si="1"/>
        <v>180689.8</v>
      </c>
      <c r="F21" s="57"/>
      <c r="G21" s="56">
        <f t="shared" si="2"/>
        <v>180689.8</v>
      </c>
      <c r="H21" s="57"/>
      <c r="I21" s="56">
        <f t="shared" si="3"/>
        <v>180689.8</v>
      </c>
      <c r="J21" s="57"/>
      <c r="K21" s="56">
        <f t="shared" si="4"/>
        <v>180689.8</v>
      </c>
      <c r="L21" s="57"/>
      <c r="M21" s="56">
        <f t="shared" si="5"/>
        <v>180689.8</v>
      </c>
      <c r="N21" s="57"/>
      <c r="O21" s="56">
        <f>M21+N21</f>
        <v>180689.8</v>
      </c>
      <c r="P21" s="22">
        <f t="shared" si="7"/>
        <v>-10.199999999999999</v>
      </c>
      <c r="Q21" s="51"/>
      <c r="R21" s="14"/>
    </row>
    <row r="22" spans="1:18" ht="38.25" x14ac:dyDescent="0.25">
      <c r="A22" s="52" t="s">
        <v>115</v>
      </c>
      <c r="B22" s="53" t="s">
        <v>116</v>
      </c>
      <c r="C22" s="18">
        <v>203478</v>
      </c>
      <c r="D22" s="21">
        <v>2497.6000000000058</v>
      </c>
      <c r="E22" s="54">
        <f t="shared" si="1"/>
        <v>205975.6</v>
      </c>
      <c r="F22" s="57">
        <v>29020.699999999983</v>
      </c>
      <c r="G22" s="56">
        <f t="shared" si="2"/>
        <v>234996.3</v>
      </c>
      <c r="H22" s="57">
        <v>2561.4000000000233</v>
      </c>
      <c r="I22" s="56">
        <f t="shared" si="3"/>
        <v>237557.7</v>
      </c>
      <c r="J22" s="57">
        <v>1900.8</v>
      </c>
      <c r="K22" s="56">
        <f t="shared" si="4"/>
        <v>239458.5</v>
      </c>
      <c r="L22" s="57"/>
      <c r="M22" s="56">
        <f t="shared" si="5"/>
        <v>239458.5</v>
      </c>
      <c r="N22" s="57">
        <v>-1585.6000000000058</v>
      </c>
      <c r="O22" s="56">
        <f t="shared" ref="O22:O24" si="10">M22+N22</f>
        <v>237872.9</v>
      </c>
      <c r="P22" s="22">
        <f t="shared" si="7"/>
        <v>34394.900000000009</v>
      </c>
      <c r="Q22" s="51"/>
      <c r="R22" s="14"/>
    </row>
    <row r="23" spans="1:18" ht="17.25" customHeight="1" x14ac:dyDescent="0.25">
      <c r="A23" s="52" t="s">
        <v>117</v>
      </c>
      <c r="B23" s="53" t="s">
        <v>118</v>
      </c>
      <c r="C23" s="18">
        <v>105008.4</v>
      </c>
      <c r="D23" s="21">
        <v>1600</v>
      </c>
      <c r="E23" s="54">
        <f t="shared" si="1"/>
        <v>106608.4</v>
      </c>
      <c r="F23" s="57"/>
      <c r="G23" s="56">
        <f t="shared" si="2"/>
        <v>106608.4</v>
      </c>
      <c r="H23" s="57">
        <v>6601.4000000000087</v>
      </c>
      <c r="I23" s="56">
        <f t="shared" si="3"/>
        <v>113209.8</v>
      </c>
      <c r="J23" s="57">
        <v>1239.0999999999999</v>
      </c>
      <c r="K23" s="56">
        <f t="shared" si="4"/>
        <v>114448.90000000001</v>
      </c>
      <c r="L23" s="57"/>
      <c r="M23" s="56">
        <f t="shared" si="5"/>
        <v>114448.90000000001</v>
      </c>
      <c r="N23" s="57">
        <v>20617.199999999997</v>
      </c>
      <c r="O23" s="56">
        <f t="shared" si="10"/>
        <v>135066.1</v>
      </c>
      <c r="P23" s="22">
        <f t="shared" si="7"/>
        <v>30057.700000000004</v>
      </c>
      <c r="Q23" s="51"/>
      <c r="R23" s="14"/>
    </row>
    <row r="24" spans="1:18" ht="16.5" customHeight="1" x14ac:dyDescent="0.25">
      <c r="A24" s="52" t="s">
        <v>119</v>
      </c>
      <c r="B24" s="53" t="s">
        <v>120</v>
      </c>
      <c r="C24" s="18">
        <v>9600</v>
      </c>
      <c r="D24" s="21"/>
      <c r="E24" s="54">
        <f t="shared" si="1"/>
        <v>9600</v>
      </c>
      <c r="F24" s="57"/>
      <c r="G24" s="56">
        <f t="shared" si="2"/>
        <v>9600</v>
      </c>
      <c r="H24" s="57"/>
      <c r="I24" s="56">
        <f t="shared" si="3"/>
        <v>9600</v>
      </c>
      <c r="J24" s="57"/>
      <c r="K24" s="56">
        <f t="shared" si="4"/>
        <v>9600</v>
      </c>
      <c r="L24" s="57"/>
      <c r="M24" s="56">
        <f t="shared" si="5"/>
        <v>9600</v>
      </c>
      <c r="N24" s="57"/>
      <c r="O24" s="56">
        <f t="shared" si="10"/>
        <v>9600</v>
      </c>
      <c r="P24" s="22"/>
      <c r="Q24" s="51"/>
      <c r="R24" s="14"/>
    </row>
    <row r="25" spans="1:18" s="15" customFormat="1" ht="19.5" customHeight="1" x14ac:dyDescent="0.25">
      <c r="A25" s="59" t="s">
        <v>121</v>
      </c>
      <c r="B25" s="31" t="s">
        <v>122</v>
      </c>
      <c r="C25" s="32">
        <f>SUM(C26:C35)</f>
        <v>15851522.1</v>
      </c>
      <c r="D25" s="32">
        <f>SUM(D26:D35)</f>
        <v>1641871.9999999995</v>
      </c>
      <c r="E25" s="32">
        <f t="shared" ref="E25:P25" si="11">SUM(E26:E35)</f>
        <v>17493394.099999998</v>
      </c>
      <c r="F25" s="32">
        <f t="shared" si="11"/>
        <v>443480.90000000061</v>
      </c>
      <c r="G25" s="32">
        <f t="shared" si="11"/>
        <v>17936875</v>
      </c>
      <c r="H25" s="32">
        <f t="shared" si="11"/>
        <v>1148761.0999999987</v>
      </c>
      <c r="I25" s="32">
        <f t="shared" si="11"/>
        <v>19085636.100000001</v>
      </c>
      <c r="J25" s="32">
        <f t="shared" si="11"/>
        <v>71493</v>
      </c>
      <c r="K25" s="32">
        <f t="shared" si="11"/>
        <v>19157129.099999998</v>
      </c>
      <c r="L25" s="32"/>
      <c r="M25" s="32">
        <f t="shared" si="11"/>
        <v>19157129.099999998</v>
      </c>
      <c r="N25" s="32">
        <f t="shared" si="11"/>
        <v>-188462.79999999967</v>
      </c>
      <c r="O25" s="32">
        <f t="shared" si="11"/>
        <v>18968666.300000001</v>
      </c>
      <c r="P25" s="32">
        <f t="shared" si="11"/>
        <v>3117144.1999999988</v>
      </c>
      <c r="Q25" s="51"/>
      <c r="R25" s="14"/>
    </row>
    <row r="26" spans="1:18" ht="18" customHeight="1" x14ac:dyDescent="0.25">
      <c r="A26" s="52" t="s">
        <v>123</v>
      </c>
      <c r="B26" s="53" t="s">
        <v>124</v>
      </c>
      <c r="C26" s="18">
        <v>462330.7</v>
      </c>
      <c r="D26" s="21">
        <v>12323.599999999977</v>
      </c>
      <c r="E26" s="54">
        <f t="shared" si="1"/>
        <v>474654.3</v>
      </c>
      <c r="F26" s="57">
        <v>15263.700000000012</v>
      </c>
      <c r="G26" s="56">
        <f t="shared" si="2"/>
        <v>489918</v>
      </c>
      <c r="H26" s="57">
        <v>24468</v>
      </c>
      <c r="I26" s="56">
        <f t="shared" si="3"/>
        <v>514386</v>
      </c>
      <c r="J26" s="57">
        <v>-164.4</v>
      </c>
      <c r="K26" s="56">
        <f t="shared" si="4"/>
        <v>514221.6</v>
      </c>
      <c r="L26" s="57"/>
      <c r="M26" s="56">
        <f t="shared" si="5"/>
        <v>514221.6</v>
      </c>
      <c r="N26" s="57">
        <v>1267.3000000000466</v>
      </c>
      <c r="O26" s="56">
        <f>M26+N26</f>
        <v>515488.9</v>
      </c>
      <c r="P26" s="22">
        <f t="shared" si="7"/>
        <v>53158.200000000033</v>
      </c>
      <c r="Q26" s="51"/>
      <c r="R26" s="14"/>
    </row>
    <row r="27" spans="1:18" ht="18.75" customHeight="1" x14ac:dyDescent="0.25">
      <c r="A27" s="52" t="s">
        <v>125</v>
      </c>
      <c r="B27" s="53" t="s">
        <v>126</v>
      </c>
      <c r="C27" s="18">
        <v>1554.7</v>
      </c>
      <c r="D27" s="21">
        <v>-28.5</v>
      </c>
      <c r="E27" s="54">
        <f t="shared" si="1"/>
        <v>1526.2</v>
      </c>
      <c r="F27" s="57"/>
      <c r="G27" s="56">
        <f t="shared" si="2"/>
        <v>1526.2</v>
      </c>
      <c r="H27" s="57">
        <v>241380</v>
      </c>
      <c r="I27" s="56">
        <f t="shared" si="3"/>
        <v>242906.2</v>
      </c>
      <c r="J27" s="57"/>
      <c r="K27" s="56">
        <f t="shared" si="4"/>
        <v>242906.2</v>
      </c>
      <c r="L27" s="57"/>
      <c r="M27" s="56">
        <f t="shared" si="5"/>
        <v>242906.2</v>
      </c>
      <c r="N27" s="57">
        <v>-2074.1000000000058</v>
      </c>
      <c r="O27" s="56">
        <f t="shared" ref="O27:O35" si="12">M27+N27</f>
        <v>240832.1</v>
      </c>
      <c r="P27" s="22">
        <f t="shared" si="7"/>
        <v>239277.4</v>
      </c>
      <c r="Q27" s="51"/>
      <c r="R27" s="14"/>
    </row>
    <row r="28" spans="1:18" ht="18" customHeight="1" x14ac:dyDescent="0.25">
      <c r="A28" s="52" t="s">
        <v>127</v>
      </c>
      <c r="B28" s="53" t="s">
        <v>128</v>
      </c>
      <c r="C28" s="18">
        <v>2576031</v>
      </c>
      <c r="D28" s="21">
        <v>164757.60000000009</v>
      </c>
      <c r="E28" s="54">
        <f t="shared" si="1"/>
        <v>2740788.6</v>
      </c>
      <c r="F28" s="57">
        <v>114799.10000000009</v>
      </c>
      <c r="G28" s="56">
        <f t="shared" si="2"/>
        <v>2855587.7</v>
      </c>
      <c r="H28" s="57">
        <v>4.7999999998137355</v>
      </c>
      <c r="I28" s="56">
        <f t="shared" si="3"/>
        <v>2855592.5</v>
      </c>
      <c r="J28" s="57">
        <v>4255.3</v>
      </c>
      <c r="K28" s="56">
        <f t="shared" si="4"/>
        <v>2859847.8</v>
      </c>
      <c r="L28" s="57"/>
      <c r="M28" s="56">
        <f t="shared" si="5"/>
        <v>2859847.8</v>
      </c>
      <c r="N28" s="57">
        <v>-20703.099999999627</v>
      </c>
      <c r="O28" s="56">
        <f t="shared" si="12"/>
        <v>2839144.7</v>
      </c>
      <c r="P28" s="22">
        <f t="shared" si="7"/>
        <v>263113.70000000036</v>
      </c>
      <c r="Q28" s="51"/>
      <c r="R28" s="14"/>
    </row>
    <row r="29" spans="1:18" ht="18.75" customHeight="1" x14ac:dyDescent="0.25">
      <c r="A29" s="52" t="s">
        <v>129</v>
      </c>
      <c r="B29" s="53" t="s">
        <v>130</v>
      </c>
      <c r="C29" s="18">
        <v>293615.59999999998</v>
      </c>
      <c r="D29" s="21">
        <v>297000</v>
      </c>
      <c r="E29" s="54">
        <f t="shared" si="1"/>
        <v>590615.6</v>
      </c>
      <c r="F29" s="57">
        <v>146.80000000004657</v>
      </c>
      <c r="G29" s="56">
        <f t="shared" si="2"/>
        <v>590762.4</v>
      </c>
      <c r="H29" s="57">
        <v>3790</v>
      </c>
      <c r="I29" s="56">
        <f t="shared" si="3"/>
        <v>594552.4</v>
      </c>
      <c r="J29" s="57"/>
      <c r="K29" s="56">
        <f t="shared" si="4"/>
        <v>594552.4</v>
      </c>
      <c r="L29" s="57"/>
      <c r="M29" s="56">
        <f t="shared" si="5"/>
        <v>594552.4</v>
      </c>
      <c r="N29" s="57">
        <v>-760</v>
      </c>
      <c r="O29" s="56">
        <f t="shared" si="12"/>
        <v>593792.4</v>
      </c>
      <c r="P29" s="22">
        <f t="shared" si="7"/>
        <v>300176.80000000005</v>
      </c>
      <c r="Q29" s="51"/>
      <c r="R29" s="14"/>
    </row>
    <row r="30" spans="1:18" ht="18.75" customHeight="1" x14ac:dyDescent="0.25">
      <c r="A30" s="52" t="s">
        <v>131</v>
      </c>
      <c r="B30" s="53" t="s">
        <v>132</v>
      </c>
      <c r="C30" s="18">
        <v>295596.3</v>
      </c>
      <c r="D30" s="21">
        <v>11082.100000000035</v>
      </c>
      <c r="E30" s="54">
        <f t="shared" si="1"/>
        <v>306678.40000000002</v>
      </c>
      <c r="F30" s="57">
        <v>15000</v>
      </c>
      <c r="G30" s="56">
        <f t="shared" si="2"/>
        <v>321678.40000000002</v>
      </c>
      <c r="H30" s="57">
        <v>3000</v>
      </c>
      <c r="I30" s="56">
        <f t="shared" si="3"/>
        <v>324678.40000000002</v>
      </c>
      <c r="J30" s="57">
        <v>65669.7</v>
      </c>
      <c r="K30" s="56">
        <f t="shared" si="4"/>
        <v>390348.10000000003</v>
      </c>
      <c r="L30" s="57"/>
      <c r="M30" s="56">
        <f t="shared" si="5"/>
        <v>390348.10000000003</v>
      </c>
      <c r="N30" s="57">
        <v>0.69999999995343387</v>
      </c>
      <c r="O30" s="56">
        <f t="shared" si="12"/>
        <v>390348.79999999999</v>
      </c>
      <c r="P30" s="22">
        <f t="shared" si="7"/>
        <v>94752.499999999985</v>
      </c>
      <c r="Q30" s="51"/>
      <c r="R30" s="14"/>
    </row>
    <row r="31" spans="1:18" ht="17.25" customHeight="1" x14ac:dyDescent="0.25">
      <c r="A31" s="52" t="s">
        <v>133</v>
      </c>
      <c r="B31" s="53" t="s">
        <v>134</v>
      </c>
      <c r="C31" s="18">
        <v>325882.7</v>
      </c>
      <c r="D31" s="21">
        <v>-2443.1000000000349</v>
      </c>
      <c r="E31" s="54">
        <f t="shared" si="1"/>
        <v>323439.59999999998</v>
      </c>
      <c r="F31" s="57">
        <v>99040.300000000047</v>
      </c>
      <c r="G31" s="56">
        <f t="shared" si="2"/>
        <v>422479.9</v>
      </c>
      <c r="H31" s="57">
        <v>49432</v>
      </c>
      <c r="I31" s="56">
        <f t="shared" si="3"/>
        <v>471911.9</v>
      </c>
      <c r="J31" s="57">
        <v>537.6</v>
      </c>
      <c r="K31" s="56">
        <f t="shared" si="4"/>
        <v>472449.5</v>
      </c>
      <c r="L31" s="57"/>
      <c r="M31" s="56">
        <f t="shared" si="5"/>
        <v>472449.5</v>
      </c>
      <c r="N31" s="57">
        <v>-4055.7999999999884</v>
      </c>
      <c r="O31" s="56">
        <f t="shared" si="12"/>
        <v>468393.7</v>
      </c>
      <c r="P31" s="22">
        <f t="shared" si="7"/>
        <v>142511.00000000003</v>
      </c>
      <c r="Q31" s="51"/>
      <c r="R31" s="14"/>
    </row>
    <row r="32" spans="1:18" ht="18" customHeight="1" x14ac:dyDescent="0.25">
      <c r="A32" s="52" t="s">
        <v>135</v>
      </c>
      <c r="B32" s="53" t="s">
        <v>136</v>
      </c>
      <c r="C32" s="18">
        <v>11222277.800000001</v>
      </c>
      <c r="D32" s="21">
        <v>1116124.1999999993</v>
      </c>
      <c r="E32" s="54">
        <f t="shared" si="1"/>
        <v>12338402</v>
      </c>
      <c r="F32" s="57">
        <v>-380.09999999962747</v>
      </c>
      <c r="G32" s="56">
        <f t="shared" si="2"/>
        <v>12338021.9</v>
      </c>
      <c r="H32" s="57">
        <v>771062.29999999888</v>
      </c>
      <c r="I32" s="56">
        <f t="shared" si="3"/>
        <v>13109084.199999999</v>
      </c>
      <c r="J32" s="57"/>
      <c r="K32" s="56">
        <f t="shared" si="4"/>
        <v>13109084.199999999</v>
      </c>
      <c r="L32" s="57"/>
      <c r="M32" s="56">
        <f t="shared" si="5"/>
        <v>13109084.199999999</v>
      </c>
      <c r="N32" s="57">
        <v>34737.5</v>
      </c>
      <c r="O32" s="56">
        <f t="shared" si="12"/>
        <v>13143821.699999999</v>
      </c>
      <c r="P32" s="22">
        <f t="shared" si="7"/>
        <v>1921543.8999999985</v>
      </c>
      <c r="Q32" s="51"/>
      <c r="R32" s="14"/>
    </row>
    <row r="33" spans="1:18" ht="18" customHeight="1" x14ac:dyDescent="0.25">
      <c r="A33" s="52" t="s">
        <v>137</v>
      </c>
      <c r="B33" s="53" t="s">
        <v>138</v>
      </c>
      <c r="C33" s="18">
        <v>41702.199999999997</v>
      </c>
      <c r="D33" s="21"/>
      <c r="E33" s="54">
        <f t="shared" si="1"/>
        <v>41702.199999999997</v>
      </c>
      <c r="F33" s="57">
        <v>1167.3000000000029</v>
      </c>
      <c r="G33" s="56">
        <f t="shared" si="2"/>
        <v>42869.5</v>
      </c>
      <c r="H33" s="57"/>
      <c r="I33" s="56">
        <f t="shared" si="3"/>
        <v>42869.5</v>
      </c>
      <c r="J33" s="57"/>
      <c r="K33" s="56">
        <f t="shared" si="4"/>
        <v>42869.5</v>
      </c>
      <c r="L33" s="57"/>
      <c r="M33" s="56">
        <f t="shared" si="5"/>
        <v>42869.5</v>
      </c>
      <c r="N33" s="57"/>
      <c r="O33" s="56">
        <f t="shared" si="12"/>
        <v>42869.5</v>
      </c>
      <c r="P33" s="22">
        <f t="shared" si="7"/>
        <v>1167.3000000000029</v>
      </c>
      <c r="Q33" s="51"/>
      <c r="R33" s="14"/>
    </row>
    <row r="34" spans="1:18" ht="25.5" x14ac:dyDescent="0.25">
      <c r="A34" s="52" t="s">
        <v>139</v>
      </c>
      <c r="B34" s="53" t="s">
        <v>140</v>
      </c>
      <c r="C34" s="18">
        <v>6000</v>
      </c>
      <c r="D34" s="21"/>
      <c r="E34" s="54">
        <f t="shared" si="1"/>
        <v>6000</v>
      </c>
      <c r="F34" s="57"/>
      <c r="G34" s="56">
        <f t="shared" si="2"/>
        <v>6000</v>
      </c>
      <c r="H34" s="57"/>
      <c r="I34" s="56">
        <f t="shared" si="3"/>
        <v>6000</v>
      </c>
      <c r="J34" s="57"/>
      <c r="K34" s="56">
        <f t="shared" si="4"/>
        <v>6000</v>
      </c>
      <c r="L34" s="57"/>
      <c r="M34" s="56">
        <f t="shared" si="5"/>
        <v>6000</v>
      </c>
      <c r="N34" s="57"/>
      <c r="O34" s="56">
        <f t="shared" si="12"/>
        <v>6000</v>
      </c>
      <c r="P34" s="22"/>
      <c r="Q34" s="51"/>
      <c r="R34" s="14"/>
    </row>
    <row r="35" spans="1:18" ht="17.25" customHeight="1" x14ac:dyDescent="0.25">
      <c r="A35" s="52" t="s">
        <v>141</v>
      </c>
      <c r="B35" s="53" t="s">
        <v>142</v>
      </c>
      <c r="C35" s="18">
        <v>626531.1</v>
      </c>
      <c r="D35" s="21">
        <v>43056.099999999977</v>
      </c>
      <c r="E35" s="54">
        <f t="shared" si="1"/>
        <v>669587.19999999995</v>
      </c>
      <c r="F35" s="57">
        <v>198443.80000000005</v>
      </c>
      <c r="G35" s="56">
        <f t="shared" si="2"/>
        <v>868031</v>
      </c>
      <c r="H35" s="57">
        <v>55624</v>
      </c>
      <c r="I35" s="56">
        <f t="shared" si="3"/>
        <v>923655</v>
      </c>
      <c r="J35" s="57">
        <v>1194.8</v>
      </c>
      <c r="K35" s="56">
        <f t="shared" si="4"/>
        <v>924849.8</v>
      </c>
      <c r="L35" s="57"/>
      <c r="M35" s="56">
        <f t="shared" si="5"/>
        <v>924849.8</v>
      </c>
      <c r="N35" s="57">
        <v>-196875.30000000005</v>
      </c>
      <c r="O35" s="56">
        <f t="shared" si="12"/>
        <v>727974.5</v>
      </c>
      <c r="P35" s="22">
        <f t="shared" si="7"/>
        <v>101443.39999999997</v>
      </c>
      <c r="Q35" s="51"/>
      <c r="R35" s="14"/>
    </row>
    <row r="36" spans="1:18" s="15" customFormat="1" ht="20.25" customHeight="1" x14ac:dyDescent="0.25">
      <c r="A36" s="59" t="s">
        <v>143</v>
      </c>
      <c r="B36" s="31" t="s">
        <v>144</v>
      </c>
      <c r="C36" s="32">
        <f>SUM(C37:C40)</f>
        <v>1831902.3</v>
      </c>
      <c r="D36" s="32">
        <f t="shared" ref="D36:P36" si="13">SUM(D37:D40)</f>
        <v>109680.2999999999</v>
      </c>
      <c r="E36" s="32">
        <f t="shared" si="13"/>
        <v>1941582.6</v>
      </c>
      <c r="F36" s="32">
        <f t="shared" si="13"/>
        <v>389892.1</v>
      </c>
      <c r="G36" s="32">
        <f t="shared" si="13"/>
        <v>2331474.7000000002</v>
      </c>
      <c r="H36" s="32">
        <f t="shared" si="13"/>
        <v>132894.40000000002</v>
      </c>
      <c r="I36" s="32">
        <f t="shared" si="13"/>
        <v>2464369.1</v>
      </c>
      <c r="J36" s="32">
        <f t="shared" si="13"/>
        <v>463789.2</v>
      </c>
      <c r="K36" s="32">
        <f t="shared" si="13"/>
        <v>2928158.3000000003</v>
      </c>
      <c r="L36" s="32"/>
      <c r="M36" s="32">
        <f t="shared" si="13"/>
        <v>2928158.3000000003</v>
      </c>
      <c r="N36" s="32">
        <f t="shared" si="13"/>
        <v>-36469</v>
      </c>
      <c r="O36" s="32">
        <f t="shared" si="13"/>
        <v>2891689.3</v>
      </c>
      <c r="P36" s="32">
        <f t="shared" si="13"/>
        <v>1059786.9999999998</v>
      </c>
      <c r="Q36" s="51"/>
      <c r="R36" s="14"/>
    </row>
    <row r="37" spans="1:18" ht="18.75" customHeight="1" x14ac:dyDescent="0.25">
      <c r="A37" s="52" t="s">
        <v>145</v>
      </c>
      <c r="B37" s="53" t="s">
        <v>146</v>
      </c>
      <c r="C37" s="18">
        <v>388336.7</v>
      </c>
      <c r="D37" s="21">
        <v>601.20000000001164</v>
      </c>
      <c r="E37" s="54">
        <f t="shared" si="1"/>
        <v>388937.9</v>
      </c>
      <c r="F37" s="57">
        <v>435251.1</v>
      </c>
      <c r="G37" s="56">
        <f t="shared" si="2"/>
        <v>824189</v>
      </c>
      <c r="H37" s="57">
        <v>101891.59999999998</v>
      </c>
      <c r="I37" s="56">
        <f t="shared" si="3"/>
        <v>926080.6</v>
      </c>
      <c r="J37" s="57">
        <v>463000</v>
      </c>
      <c r="K37" s="56">
        <f t="shared" si="4"/>
        <v>1389080.6</v>
      </c>
      <c r="L37" s="57"/>
      <c r="M37" s="56">
        <f t="shared" si="5"/>
        <v>1389080.6</v>
      </c>
      <c r="N37" s="57">
        <v>-164714</v>
      </c>
      <c r="O37" s="56">
        <f>M37+N37</f>
        <v>1224366.6000000001</v>
      </c>
      <c r="P37" s="22">
        <f t="shared" si="7"/>
        <v>836029.89999999991</v>
      </c>
      <c r="Q37" s="51"/>
      <c r="R37" s="14"/>
    </row>
    <row r="38" spans="1:18" ht="18.75" customHeight="1" x14ac:dyDescent="0.25">
      <c r="A38" s="52" t="s">
        <v>147</v>
      </c>
      <c r="B38" s="53" t="s">
        <v>148</v>
      </c>
      <c r="C38" s="18">
        <v>110200.1</v>
      </c>
      <c r="D38" s="21"/>
      <c r="E38" s="54">
        <f t="shared" si="1"/>
        <v>110200.1</v>
      </c>
      <c r="F38" s="57"/>
      <c r="G38" s="56">
        <f t="shared" si="2"/>
        <v>110200.1</v>
      </c>
      <c r="H38" s="57"/>
      <c r="I38" s="56">
        <f t="shared" si="3"/>
        <v>110200.1</v>
      </c>
      <c r="J38" s="57"/>
      <c r="K38" s="56">
        <f t="shared" si="4"/>
        <v>110200.1</v>
      </c>
      <c r="L38" s="57"/>
      <c r="M38" s="56">
        <f t="shared" si="5"/>
        <v>110200.1</v>
      </c>
      <c r="N38" s="57"/>
      <c r="O38" s="56">
        <f t="shared" ref="O38:O40" si="14">M38+N38</f>
        <v>110200.1</v>
      </c>
      <c r="P38" s="22"/>
      <c r="Q38" s="51"/>
      <c r="R38" s="14"/>
    </row>
    <row r="39" spans="1:18" ht="16.5" customHeight="1" x14ac:dyDescent="0.25">
      <c r="A39" s="52" t="s">
        <v>149</v>
      </c>
      <c r="B39" s="53" t="s">
        <v>150</v>
      </c>
      <c r="C39" s="18">
        <v>1162755.1000000001</v>
      </c>
      <c r="D39" s="21">
        <v>10696.59999999986</v>
      </c>
      <c r="E39" s="54">
        <f t="shared" si="1"/>
        <v>1173451.7</v>
      </c>
      <c r="F39" s="57">
        <v>-65419.699999999953</v>
      </c>
      <c r="G39" s="56">
        <f t="shared" si="2"/>
        <v>1108032</v>
      </c>
      <c r="H39" s="57">
        <v>30739</v>
      </c>
      <c r="I39" s="56">
        <f t="shared" si="3"/>
        <v>1138771</v>
      </c>
      <c r="J39" s="57"/>
      <c r="K39" s="56">
        <f t="shared" si="4"/>
        <v>1138771</v>
      </c>
      <c r="L39" s="57"/>
      <c r="M39" s="56">
        <f t="shared" si="5"/>
        <v>1138771</v>
      </c>
      <c r="N39" s="57">
        <v>2598.8000000000466</v>
      </c>
      <c r="O39" s="56">
        <f t="shared" si="14"/>
        <v>1141369.8</v>
      </c>
      <c r="P39" s="22">
        <f t="shared" si="7"/>
        <v>-21385.300000000047</v>
      </c>
      <c r="Q39" s="51"/>
      <c r="R39" s="14"/>
    </row>
    <row r="40" spans="1:18" ht="25.5" x14ac:dyDescent="0.25">
      <c r="A40" s="52" t="s">
        <v>151</v>
      </c>
      <c r="B40" s="53" t="s">
        <v>152</v>
      </c>
      <c r="C40" s="18">
        <v>170610.4</v>
      </c>
      <c r="D40" s="21">
        <v>98382.500000000029</v>
      </c>
      <c r="E40" s="54">
        <f t="shared" si="1"/>
        <v>268992.90000000002</v>
      </c>
      <c r="F40" s="57">
        <v>20060.699999999953</v>
      </c>
      <c r="G40" s="56">
        <f t="shared" si="2"/>
        <v>289053.59999999998</v>
      </c>
      <c r="H40" s="57">
        <v>263.80000000004657</v>
      </c>
      <c r="I40" s="56">
        <f t="shared" si="3"/>
        <v>289317.40000000002</v>
      </c>
      <c r="J40" s="57">
        <v>789.2</v>
      </c>
      <c r="K40" s="56">
        <f t="shared" si="4"/>
        <v>290106.60000000003</v>
      </c>
      <c r="L40" s="57"/>
      <c r="M40" s="56">
        <f t="shared" si="5"/>
        <v>290106.60000000003</v>
      </c>
      <c r="N40" s="57">
        <v>125646.19999999995</v>
      </c>
      <c r="O40" s="56">
        <f t="shared" si="14"/>
        <v>415752.8</v>
      </c>
      <c r="P40" s="22">
        <f t="shared" si="7"/>
        <v>245142.39999999997</v>
      </c>
      <c r="Q40" s="51"/>
      <c r="R40" s="14"/>
    </row>
    <row r="41" spans="1:18" s="15" customFormat="1" ht="18.75" customHeight="1" x14ac:dyDescent="0.25">
      <c r="A41" s="59" t="s">
        <v>153</v>
      </c>
      <c r="B41" s="31" t="s">
        <v>154</v>
      </c>
      <c r="C41" s="32">
        <f>SUM(C42:C45)</f>
        <v>185517.5</v>
      </c>
      <c r="D41" s="32">
        <f t="shared" ref="D41:P41" si="15">SUM(D42:D45)</f>
        <v>-3.7</v>
      </c>
      <c r="E41" s="32">
        <f t="shared" si="15"/>
        <v>185513.8</v>
      </c>
      <c r="F41" s="32">
        <f t="shared" si="15"/>
        <v>-89458.8</v>
      </c>
      <c r="G41" s="32">
        <f t="shared" si="15"/>
        <v>96055</v>
      </c>
      <c r="H41" s="32">
        <f t="shared" si="15"/>
        <v>1441.8000000000102</v>
      </c>
      <c r="I41" s="32">
        <f t="shared" si="15"/>
        <v>97496.8</v>
      </c>
      <c r="J41" s="32">
        <f t="shared" si="15"/>
        <v>48990.5</v>
      </c>
      <c r="K41" s="32">
        <f t="shared" si="15"/>
        <v>146487.29999999999</v>
      </c>
      <c r="L41" s="32"/>
      <c r="M41" s="32">
        <f t="shared" si="15"/>
        <v>146487.29999999999</v>
      </c>
      <c r="N41" s="32">
        <f t="shared" si="15"/>
        <v>760</v>
      </c>
      <c r="O41" s="32">
        <f t="shared" si="15"/>
        <v>147247.29999999999</v>
      </c>
      <c r="P41" s="32">
        <f t="shared" si="15"/>
        <v>-38270.199999999997</v>
      </c>
      <c r="Q41" s="51"/>
      <c r="R41" s="14"/>
    </row>
    <row r="42" spans="1:18" ht="15.75" x14ac:dyDescent="0.25">
      <c r="A42" s="52" t="s">
        <v>155</v>
      </c>
      <c r="B42" s="53" t="s">
        <v>156</v>
      </c>
      <c r="C42" s="18">
        <v>33277.300000000003</v>
      </c>
      <c r="D42" s="21"/>
      <c r="E42" s="54">
        <f t="shared" si="1"/>
        <v>33277.300000000003</v>
      </c>
      <c r="F42" s="57"/>
      <c r="G42" s="56">
        <f t="shared" si="2"/>
        <v>33277.300000000003</v>
      </c>
      <c r="H42" s="57"/>
      <c r="I42" s="56">
        <f t="shared" si="3"/>
        <v>33277.300000000003</v>
      </c>
      <c r="J42" s="57">
        <v>48500</v>
      </c>
      <c r="K42" s="56">
        <f t="shared" si="4"/>
        <v>81777.3</v>
      </c>
      <c r="L42" s="57"/>
      <c r="M42" s="56">
        <f t="shared" si="5"/>
        <v>81777.3</v>
      </c>
      <c r="N42" s="57"/>
      <c r="O42" s="56">
        <f>M42+N42</f>
        <v>81777.3</v>
      </c>
      <c r="P42" s="22">
        <f t="shared" si="7"/>
        <v>48500</v>
      </c>
      <c r="Q42" s="51"/>
      <c r="R42" s="14"/>
    </row>
    <row r="43" spans="1:18" ht="25.5" x14ac:dyDescent="0.25">
      <c r="A43" s="52" t="s">
        <v>157</v>
      </c>
      <c r="B43" s="53" t="s">
        <v>158</v>
      </c>
      <c r="C43" s="18">
        <v>16178</v>
      </c>
      <c r="D43" s="21"/>
      <c r="E43" s="54">
        <f t="shared" si="1"/>
        <v>16178</v>
      </c>
      <c r="F43" s="57">
        <v>655.79999999999927</v>
      </c>
      <c r="G43" s="56">
        <f t="shared" si="2"/>
        <v>16833.8</v>
      </c>
      <c r="H43" s="57">
        <v>761.90000000000146</v>
      </c>
      <c r="I43" s="56">
        <f t="shared" si="3"/>
        <v>17595.7</v>
      </c>
      <c r="J43" s="57">
        <v>91</v>
      </c>
      <c r="K43" s="56">
        <f t="shared" si="4"/>
        <v>17686.7</v>
      </c>
      <c r="L43" s="57"/>
      <c r="M43" s="56">
        <f t="shared" si="5"/>
        <v>17686.7</v>
      </c>
      <c r="N43" s="57">
        <v>200</v>
      </c>
      <c r="O43" s="56">
        <f t="shared" ref="O43:O45" si="16">M43+N43</f>
        <v>17886.7</v>
      </c>
      <c r="P43" s="22">
        <f t="shared" si="7"/>
        <v>1708.7000000000007</v>
      </c>
      <c r="Q43" s="51"/>
      <c r="R43" s="14"/>
    </row>
    <row r="44" spans="1:18" ht="25.5" x14ac:dyDescent="0.25">
      <c r="A44" s="52" t="s">
        <v>159</v>
      </c>
      <c r="B44" s="53" t="s">
        <v>160</v>
      </c>
      <c r="C44" s="18">
        <v>150</v>
      </c>
      <c r="D44" s="21"/>
      <c r="E44" s="54">
        <f t="shared" si="1"/>
        <v>150</v>
      </c>
      <c r="F44" s="57"/>
      <c r="G44" s="56">
        <f t="shared" si="2"/>
        <v>150</v>
      </c>
      <c r="H44" s="57"/>
      <c r="I44" s="56">
        <f t="shared" si="3"/>
        <v>150</v>
      </c>
      <c r="J44" s="57"/>
      <c r="K44" s="56">
        <f t="shared" si="4"/>
        <v>150</v>
      </c>
      <c r="L44" s="57"/>
      <c r="M44" s="56">
        <f t="shared" si="5"/>
        <v>150</v>
      </c>
      <c r="N44" s="57"/>
      <c r="O44" s="56">
        <f t="shared" si="16"/>
        <v>150</v>
      </c>
      <c r="P44" s="22"/>
      <c r="Q44" s="51"/>
      <c r="R44" s="14"/>
    </row>
    <row r="45" spans="1:18" ht="20.25" customHeight="1" x14ac:dyDescent="0.25">
      <c r="A45" s="52" t="s">
        <v>161</v>
      </c>
      <c r="B45" s="53" t="s">
        <v>162</v>
      </c>
      <c r="C45" s="18">
        <v>135912.20000000001</v>
      </c>
      <c r="D45" s="21">
        <v>-3.7</v>
      </c>
      <c r="E45" s="54">
        <f t="shared" si="1"/>
        <v>135908.5</v>
      </c>
      <c r="F45" s="57">
        <v>-90114.6</v>
      </c>
      <c r="G45" s="56">
        <f t="shared" si="2"/>
        <v>45793.899999999994</v>
      </c>
      <c r="H45" s="57">
        <v>679.90000000000873</v>
      </c>
      <c r="I45" s="56">
        <f t="shared" si="3"/>
        <v>46473.8</v>
      </c>
      <c r="J45" s="57">
        <v>399.5</v>
      </c>
      <c r="K45" s="56">
        <f t="shared" si="4"/>
        <v>46873.3</v>
      </c>
      <c r="L45" s="57"/>
      <c r="M45" s="56">
        <f t="shared" si="5"/>
        <v>46873.3</v>
      </c>
      <c r="N45" s="57">
        <v>560</v>
      </c>
      <c r="O45" s="56">
        <f t="shared" si="16"/>
        <v>47433.3</v>
      </c>
      <c r="P45" s="22">
        <f t="shared" si="7"/>
        <v>-88478.9</v>
      </c>
      <c r="Q45" s="51"/>
      <c r="R45" s="14"/>
    </row>
    <row r="46" spans="1:18" s="15" customFormat="1" ht="15.75" x14ac:dyDescent="0.25">
      <c r="A46" s="59" t="s">
        <v>163</v>
      </c>
      <c r="B46" s="31" t="s">
        <v>164</v>
      </c>
      <c r="C46" s="32">
        <f>SUM(C47:C53)</f>
        <v>25127602.599999998</v>
      </c>
      <c r="D46" s="32">
        <f t="shared" ref="D46:P46" si="17">SUM(D47:D53)</f>
        <v>450114.60000000033</v>
      </c>
      <c r="E46" s="32">
        <f t="shared" si="17"/>
        <v>25577717.200000003</v>
      </c>
      <c r="F46" s="32">
        <f t="shared" si="17"/>
        <v>493732.60000000056</v>
      </c>
      <c r="G46" s="32">
        <f t="shared" si="17"/>
        <v>26071449.799999997</v>
      </c>
      <c r="H46" s="32">
        <f t="shared" si="17"/>
        <v>946482.20000000042</v>
      </c>
      <c r="I46" s="32">
        <f t="shared" si="17"/>
        <v>27017932.000000004</v>
      </c>
      <c r="J46" s="32">
        <f t="shared" si="17"/>
        <v>880881.00000000012</v>
      </c>
      <c r="K46" s="32">
        <f t="shared" si="17"/>
        <v>27898813.000000004</v>
      </c>
      <c r="L46" s="32"/>
      <c r="M46" s="32">
        <f t="shared" si="17"/>
        <v>27898813.000000004</v>
      </c>
      <c r="N46" s="32">
        <f t="shared" si="17"/>
        <v>137710.69999999923</v>
      </c>
      <c r="O46" s="32">
        <f t="shared" si="17"/>
        <v>28036523.699999996</v>
      </c>
      <c r="P46" s="32">
        <f t="shared" si="17"/>
        <v>2908921.1</v>
      </c>
      <c r="Q46" s="51"/>
      <c r="R46" s="14"/>
    </row>
    <row r="47" spans="1:18" ht="17.25" customHeight="1" x14ac:dyDescent="0.25">
      <c r="A47" s="52" t="s">
        <v>165</v>
      </c>
      <c r="B47" s="53" t="s">
        <v>166</v>
      </c>
      <c r="C47" s="18">
        <v>7004229.2999999998</v>
      </c>
      <c r="D47" s="21">
        <v>-121545</v>
      </c>
      <c r="E47" s="54">
        <f t="shared" si="1"/>
        <v>6882684.2999999998</v>
      </c>
      <c r="F47" s="57">
        <v>22600</v>
      </c>
      <c r="G47" s="56">
        <f t="shared" si="2"/>
        <v>6905284.2999999998</v>
      </c>
      <c r="H47" s="57">
        <v>542.5</v>
      </c>
      <c r="I47" s="56">
        <f t="shared" si="3"/>
        <v>6905826.7999999998</v>
      </c>
      <c r="J47" s="57">
        <v>426523.1</v>
      </c>
      <c r="K47" s="56">
        <f t="shared" si="4"/>
        <v>7332349.8999999994</v>
      </c>
      <c r="L47" s="57"/>
      <c r="M47" s="56">
        <f t="shared" si="5"/>
        <v>7332349.8999999994</v>
      </c>
      <c r="N47" s="57">
        <v>-5618.7999999998137</v>
      </c>
      <c r="O47" s="56">
        <f>M47+N47</f>
        <v>7326731.0999999996</v>
      </c>
      <c r="P47" s="22">
        <f t="shared" si="7"/>
        <v>322501.80000000016</v>
      </c>
      <c r="Q47" s="51"/>
      <c r="R47" s="14"/>
    </row>
    <row r="48" spans="1:18" ht="18" customHeight="1" x14ac:dyDescent="0.25">
      <c r="A48" s="52" t="s">
        <v>167</v>
      </c>
      <c r="B48" s="53" t="s">
        <v>168</v>
      </c>
      <c r="C48" s="18">
        <v>14340656.699999999</v>
      </c>
      <c r="D48" s="21">
        <v>211071.80000000075</v>
      </c>
      <c r="E48" s="54">
        <f t="shared" si="1"/>
        <v>14551728.5</v>
      </c>
      <c r="F48" s="57">
        <v>384246.90000000037</v>
      </c>
      <c r="G48" s="56">
        <f t="shared" si="2"/>
        <v>14935975.4</v>
      </c>
      <c r="H48" s="57">
        <v>939217.40000000037</v>
      </c>
      <c r="I48" s="56">
        <f t="shared" si="3"/>
        <v>15875192.800000001</v>
      </c>
      <c r="J48" s="57">
        <v>393345.7</v>
      </c>
      <c r="K48" s="56">
        <f t="shared" si="4"/>
        <v>16268538.5</v>
      </c>
      <c r="L48" s="57"/>
      <c r="M48" s="56">
        <f t="shared" si="5"/>
        <v>16268538.5</v>
      </c>
      <c r="N48" s="57">
        <v>157714.69999999925</v>
      </c>
      <c r="O48" s="56">
        <f t="shared" ref="O48:O53" si="18">M48+N48</f>
        <v>16426253.199999999</v>
      </c>
      <c r="P48" s="22">
        <f t="shared" si="7"/>
        <v>2085596.5000000007</v>
      </c>
      <c r="Q48" s="51"/>
      <c r="R48" s="14"/>
    </row>
    <row r="49" spans="1:18" ht="19.5" customHeight="1" x14ac:dyDescent="0.25">
      <c r="A49" s="52" t="s">
        <v>169</v>
      </c>
      <c r="B49" s="53" t="s">
        <v>170</v>
      </c>
      <c r="C49" s="18">
        <v>242215.1</v>
      </c>
      <c r="D49" s="21">
        <v>3978</v>
      </c>
      <c r="E49" s="54">
        <f t="shared" si="1"/>
        <v>246193.1</v>
      </c>
      <c r="F49" s="57">
        <v>6091.8999999999942</v>
      </c>
      <c r="G49" s="56">
        <f t="shared" si="2"/>
        <v>252285</v>
      </c>
      <c r="H49" s="57">
        <v>6308</v>
      </c>
      <c r="I49" s="56">
        <f t="shared" si="3"/>
        <v>258593</v>
      </c>
      <c r="J49" s="57">
        <v>1862.8</v>
      </c>
      <c r="K49" s="56">
        <f t="shared" si="4"/>
        <v>260455.8</v>
      </c>
      <c r="L49" s="57"/>
      <c r="M49" s="56">
        <f t="shared" si="5"/>
        <v>260455.8</v>
      </c>
      <c r="N49" s="57">
        <v>-4683.3999999999942</v>
      </c>
      <c r="O49" s="56">
        <f t="shared" si="18"/>
        <v>255772.4</v>
      </c>
      <c r="P49" s="22">
        <f t="shared" si="7"/>
        <v>13557.3</v>
      </c>
      <c r="Q49" s="51"/>
      <c r="R49" s="14"/>
    </row>
    <row r="50" spans="1:18" ht="18" customHeight="1" x14ac:dyDescent="0.25">
      <c r="A50" s="52" t="s">
        <v>171</v>
      </c>
      <c r="B50" s="53" t="s">
        <v>172</v>
      </c>
      <c r="C50" s="18">
        <v>2574657.2000000002</v>
      </c>
      <c r="D50" s="21">
        <v>343782.59999999963</v>
      </c>
      <c r="E50" s="54">
        <f t="shared" si="1"/>
        <v>2918439.8</v>
      </c>
      <c r="F50" s="57">
        <v>42952.800000000279</v>
      </c>
      <c r="G50" s="56">
        <f t="shared" si="2"/>
        <v>2961392.6</v>
      </c>
      <c r="H50" s="57">
        <v>5003.1000000000931</v>
      </c>
      <c r="I50" s="56">
        <f t="shared" si="3"/>
        <v>2966395.7</v>
      </c>
      <c r="J50" s="57">
        <v>49270.7</v>
      </c>
      <c r="K50" s="56">
        <f t="shared" si="4"/>
        <v>3015666.4000000004</v>
      </c>
      <c r="L50" s="57"/>
      <c r="M50" s="56">
        <f t="shared" si="5"/>
        <v>3015666.4000000004</v>
      </c>
      <c r="N50" s="57">
        <v>-5148.3000000002794</v>
      </c>
      <c r="O50" s="56">
        <f t="shared" si="18"/>
        <v>3010518.1</v>
      </c>
      <c r="P50" s="22">
        <f t="shared" si="7"/>
        <v>435860.89999999973</v>
      </c>
      <c r="Q50" s="51"/>
      <c r="R50" s="14"/>
    </row>
    <row r="51" spans="1:18" ht="25.5" x14ac:dyDescent="0.25">
      <c r="A51" s="52" t="s">
        <v>173</v>
      </c>
      <c r="B51" s="53" t="s">
        <v>174</v>
      </c>
      <c r="C51" s="18">
        <v>139375</v>
      </c>
      <c r="D51" s="21">
        <v>5747.2999999999884</v>
      </c>
      <c r="E51" s="54">
        <f t="shared" si="1"/>
        <v>145122.29999999999</v>
      </c>
      <c r="F51" s="57">
        <v>9246.6000000000058</v>
      </c>
      <c r="G51" s="56">
        <f t="shared" si="2"/>
        <v>154368.9</v>
      </c>
      <c r="H51" s="57">
        <v>601.10000000000582</v>
      </c>
      <c r="I51" s="56">
        <f t="shared" si="3"/>
        <v>154970</v>
      </c>
      <c r="J51" s="57">
        <v>7245.3</v>
      </c>
      <c r="K51" s="56">
        <f t="shared" si="4"/>
        <v>162215.29999999999</v>
      </c>
      <c r="L51" s="57"/>
      <c r="M51" s="56">
        <f t="shared" si="5"/>
        <v>162215.29999999999</v>
      </c>
      <c r="N51" s="57">
        <v>5682.5</v>
      </c>
      <c r="O51" s="56">
        <f t="shared" si="18"/>
        <v>167897.8</v>
      </c>
      <c r="P51" s="22">
        <f t="shared" si="7"/>
        <v>28522.799999999999</v>
      </c>
      <c r="Q51" s="51"/>
      <c r="R51" s="14"/>
    </row>
    <row r="52" spans="1:18" ht="17.25" customHeight="1" x14ac:dyDescent="0.25">
      <c r="A52" s="52" t="s">
        <v>175</v>
      </c>
      <c r="B52" s="53" t="s">
        <v>176</v>
      </c>
      <c r="C52" s="18">
        <v>603731.4</v>
      </c>
      <c r="D52" s="21">
        <v>692.59999999997672</v>
      </c>
      <c r="E52" s="54">
        <f t="shared" si="1"/>
        <v>604424</v>
      </c>
      <c r="F52" s="57">
        <v>23463.199999999953</v>
      </c>
      <c r="G52" s="56">
        <f t="shared" si="2"/>
        <v>627887.19999999995</v>
      </c>
      <c r="H52" s="57">
        <v>-5216.0999999999767</v>
      </c>
      <c r="I52" s="56">
        <f t="shared" si="3"/>
        <v>622671.1</v>
      </c>
      <c r="J52" s="57">
        <v>-2300</v>
      </c>
      <c r="K52" s="56">
        <f t="shared" si="4"/>
        <v>620371.1</v>
      </c>
      <c r="L52" s="57"/>
      <c r="M52" s="56">
        <f t="shared" si="5"/>
        <v>620371.1</v>
      </c>
      <c r="N52" s="57">
        <v>-4304.1999999999534</v>
      </c>
      <c r="O52" s="56">
        <f t="shared" si="18"/>
        <v>616066.9</v>
      </c>
      <c r="P52" s="22">
        <f t="shared" si="7"/>
        <v>12335.5</v>
      </c>
      <c r="Q52" s="51"/>
      <c r="R52" s="14"/>
    </row>
    <row r="53" spans="1:18" ht="16.5" customHeight="1" x14ac:dyDescent="0.25">
      <c r="A53" s="52" t="s">
        <v>177</v>
      </c>
      <c r="B53" s="53" t="s">
        <v>178</v>
      </c>
      <c r="C53" s="18">
        <v>222737.9</v>
      </c>
      <c r="D53" s="21">
        <v>6387.3000000000175</v>
      </c>
      <c r="E53" s="54">
        <f t="shared" si="1"/>
        <v>229125.2</v>
      </c>
      <c r="F53" s="57">
        <v>5131.1999999999825</v>
      </c>
      <c r="G53" s="56">
        <f t="shared" si="2"/>
        <v>234256.4</v>
      </c>
      <c r="H53" s="57">
        <v>26.200000000011642</v>
      </c>
      <c r="I53" s="56">
        <f t="shared" si="3"/>
        <v>234282.6</v>
      </c>
      <c r="J53" s="57">
        <v>4933.3999999999996</v>
      </c>
      <c r="K53" s="56">
        <f t="shared" si="4"/>
        <v>239216</v>
      </c>
      <c r="L53" s="57"/>
      <c r="M53" s="56">
        <f t="shared" si="5"/>
        <v>239216</v>
      </c>
      <c r="N53" s="57">
        <v>-5931.7999999999884</v>
      </c>
      <c r="O53" s="56">
        <f t="shared" si="18"/>
        <v>233284.2</v>
      </c>
      <c r="P53" s="22">
        <f t="shared" si="7"/>
        <v>10546.300000000025</v>
      </c>
      <c r="Q53" s="51"/>
      <c r="R53" s="14"/>
    </row>
    <row r="54" spans="1:18" s="15" customFormat="1" ht="21" customHeight="1" x14ac:dyDescent="0.25">
      <c r="A54" s="59" t="s">
        <v>179</v>
      </c>
      <c r="B54" s="31" t="s">
        <v>180</v>
      </c>
      <c r="C54" s="32">
        <f>SUM(C55:C56)</f>
        <v>1288686.0999999999</v>
      </c>
      <c r="D54" s="32">
        <f t="shared" ref="D54:P54" si="19">SUM(D55:D56)</f>
        <v>90563</v>
      </c>
      <c r="E54" s="32">
        <f t="shared" si="19"/>
        <v>1379249.0999999999</v>
      </c>
      <c r="F54" s="32">
        <f t="shared" si="19"/>
        <v>212209.30000000005</v>
      </c>
      <c r="G54" s="32">
        <f t="shared" si="19"/>
        <v>1591458.4</v>
      </c>
      <c r="H54" s="32">
        <f t="shared" si="19"/>
        <v>174996.5</v>
      </c>
      <c r="I54" s="32">
        <f t="shared" si="19"/>
        <v>1766454.9</v>
      </c>
      <c r="J54" s="32">
        <f t="shared" si="19"/>
        <v>68780.5</v>
      </c>
      <c r="K54" s="32">
        <f t="shared" si="19"/>
        <v>1835235.4</v>
      </c>
      <c r="L54" s="32"/>
      <c r="M54" s="32">
        <f t="shared" si="19"/>
        <v>1835235.4</v>
      </c>
      <c r="N54" s="32">
        <f t="shared" si="19"/>
        <v>-188732.79999999981</v>
      </c>
      <c r="O54" s="32">
        <f t="shared" si="19"/>
        <v>1646502.6</v>
      </c>
      <c r="P54" s="32">
        <f t="shared" si="19"/>
        <v>357816.50000000023</v>
      </c>
      <c r="Q54" s="51"/>
      <c r="R54" s="14"/>
    </row>
    <row r="55" spans="1:18" ht="18" customHeight="1" x14ac:dyDescent="0.25">
      <c r="A55" s="52" t="s">
        <v>181</v>
      </c>
      <c r="B55" s="53" t="s">
        <v>182</v>
      </c>
      <c r="C55" s="18">
        <v>1249910.2</v>
      </c>
      <c r="D55" s="21">
        <v>90565</v>
      </c>
      <c r="E55" s="54">
        <f t="shared" si="1"/>
        <v>1340475.2</v>
      </c>
      <c r="F55" s="57">
        <v>212209.30000000005</v>
      </c>
      <c r="G55" s="56">
        <f t="shared" si="2"/>
        <v>1552684.5</v>
      </c>
      <c r="H55" s="57">
        <v>165223.5</v>
      </c>
      <c r="I55" s="56">
        <f t="shared" si="3"/>
        <v>1717908</v>
      </c>
      <c r="J55" s="57">
        <v>68355.399999999994</v>
      </c>
      <c r="K55" s="56">
        <f t="shared" si="4"/>
        <v>1786263.4</v>
      </c>
      <c r="L55" s="57"/>
      <c r="M55" s="56">
        <f t="shared" si="5"/>
        <v>1786263.4</v>
      </c>
      <c r="N55" s="57">
        <v>-190709.79999999981</v>
      </c>
      <c r="O55" s="56">
        <f>M55+N55</f>
        <v>1595553.6</v>
      </c>
      <c r="P55" s="22">
        <f t="shared" si="7"/>
        <v>345643.40000000026</v>
      </c>
      <c r="Q55" s="51"/>
      <c r="R55" s="14"/>
    </row>
    <row r="56" spans="1:18" ht="18.75" customHeight="1" x14ac:dyDescent="0.25">
      <c r="A56" s="52" t="s">
        <v>183</v>
      </c>
      <c r="B56" s="53" t="s">
        <v>184</v>
      </c>
      <c r="C56" s="18">
        <v>38775.9</v>
      </c>
      <c r="D56" s="21">
        <v>-2</v>
      </c>
      <c r="E56" s="54">
        <f t="shared" si="1"/>
        <v>38773.9</v>
      </c>
      <c r="F56" s="57"/>
      <c r="G56" s="56">
        <f t="shared" si="2"/>
        <v>38773.9</v>
      </c>
      <c r="H56" s="57">
        <v>9773</v>
      </c>
      <c r="I56" s="56">
        <f t="shared" si="3"/>
        <v>48546.9</v>
      </c>
      <c r="J56" s="57">
        <v>425.1</v>
      </c>
      <c r="K56" s="56">
        <f t="shared" si="4"/>
        <v>48972</v>
      </c>
      <c r="L56" s="57"/>
      <c r="M56" s="56">
        <f t="shared" si="5"/>
        <v>48972</v>
      </c>
      <c r="N56" s="57">
        <v>1977</v>
      </c>
      <c r="O56" s="56">
        <f>M56+N56</f>
        <v>50949</v>
      </c>
      <c r="P56" s="22">
        <f t="shared" si="7"/>
        <v>12173.1</v>
      </c>
      <c r="Q56" s="51"/>
      <c r="R56" s="14"/>
    </row>
    <row r="57" spans="1:18" s="15" customFormat="1" ht="20.25" customHeight="1" x14ac:dyDescent="0.25">
      <c r="A57" s="59" t="s">
        <v>185</v>
      </c>
      <c r="B57" s="31" t="s">
        <v>186</v>
      </c>
      <c r="C57" s="32">
        <f>SUM(C58:C64)</f>
        <v>5881524.0999999996</v>
      </c>
      <c r="D57" s="32">
        <f t="shared" ref="D57:P57" si="20">SUM(D58:D64)</f>
        <v>490215.3</v>
      </c>
      <c r="E57" s="32">
        <f t="shared" si="20"/>
        <v>6371739.3999999994</v>
      </c>
      <c r="F57" s="32">
        <f t="shared" si="20"/>
        <v>395578.8000000001</v>
      </c>
      <c r="G57" s="32">
        <f t="shared" si="20"/>
        <v>6767318.2000000002</v>
      </c>
      <c r="H57" s="32">
        <f t="shared" si="20"/>
        <v>230660.00000000023</v>
      </c>
      <c r="I57" s="32">
        <f t="shared" si="20"/>
        <v>6997978.2000000002</v>
      </c>
      <c r="J57" s="32">
        <f t="shared" si="20"/>
        <v>1033427.5</v>
      </c>
      <c r="K57" s="32">
        <f t="shared" si="20"/>
        <v>8031405.7000000011</v>
      </c>
      <c r="L57" s="32">
        <f t="shared" si="20"/>
        <v>501500</v>
      </c>
      <c r="M57" s="32">
        <f t="shared" si="20"/>
        <v>8532905.7000000011</v>
      </c>
      <c r="N57" s="32">
        <f t="shared" si="20"/>
        <v>123107.19999999923</v>
      </c>
      <c r="O57" s="32">
        <f t="shared" si="20"/>
        <v>8656012.9000000004</v>
      </c>
      <c r="P57" s="32">
        <f t="shared" si="20"/>
        <v>2774488.8</v>
      </c>
      <c r="Q57" s="68"/>
      <c r="R57" s="14"/>
    </row>
    <row r="58" spans="1:18" ht="18.75" customHeight="1" x14ac:dyDescent="0.25">
      <c r="A58" s="52" t="s">
        <v>187</v>
      </c>
      <c r="B58" s="53" t="s">
        <v>188</v>
      </c>
      <c r="C58" s="18">
        <v>3447926.3</v>
      </c>
      <c r="D58" s="21">
        <v>3990</v>
      </c>
      <c r="E58" s="54">
        <f t="shared" si="1"/>
        <v>3451916.3</v>
      </c>
      <c r="F58" s="57">
        <v>129435.30000000028</v>
      </c>
      <c r="G58" s="56">
        <f t="shared" si="2"/>
        <v>3581351.6</v>
      </c>
      <c r="H58" s="57">
        <v>145957</v>
      </c>
      <c r="I58" s="56">
        <f t="shared" si="3"/>
        <v>3727308.6</v>
      </c>
      <c r="J58" s="57">
        <v>632006.80000000005</v>
      </c>
      <c r="K58" s="56">
        <f t="shared" si="4"/>
        <v>4359315.4000000004</v>
      </c>
      <c r="L58" s="57"/>
      <c r="M58" s="56">
        <f t="shared" si="5"/>
        <v>4359315.4000000004</v>
      </c>
      <c r="N58" s="57">
        <v>63367.199999999255</v>
      </c>
      <c r="O58" s="56">
        <f>M58+N58</f>
        <v>4422682.5999999996</v>
      </c>
      <c r="P58" s="22">
        <f t="shared" si="7"/>
        <v>974756.29999999958</v>
      </c>
      <c r="Q58" s="51"/>
      <c r="R58" s="14"/>
    </row>
    <row r="59" spans="1:18" ht="21" customHeight="1" x14ac:dyDescent="0.25">
      <c r="A59" s="52" t="s">
        <v>189</v>
      </c>
      <c r="B59" s="53" t="s">
        <v>190</v>
      </c>
      <c r="C59" s="18">
        <v>432561.1</v>
      </c>
      <c r="D59" s="21">
        <v>6701.2000000000116</v>
      </c>
      <c r="E59" s="54">
        <f t="shared" si="1"/>
        <v>439262.3</v>
      </c>
      <c r="F59" s="57">
        <v>79078.700000000012</v>
      </c>
      <c r="G59" s="56">
        <f t="shared" si="2"/>
        <v>518341</v>
      </c>
      <c r="H59" s="57">
        <v>12206.800000000047</v>
      </c>
      <c r="I59" s="56">
        <f t="shared" si="3"/>
        <v>530547.80000000005</v>
      </c>
      <c r="J59" s="57">
        <v>-46837.2</v>
      </c>
      <c r="K59" s="56">
        <f t="shared" si="4"/>
        <v>483710.60000000003</v>
      </c>
      <c r="L59" s="57"/>
      <c r="M59" s="56">
        <f t="shared" si="5"/>
        <v>483710.60000000003</v>
      </c>
      <c r="N59" s="57">
        <v>1420.5999999999767</v>
      </c>
      <c r="O59" s="56">
        <f t="shared" ref="O59:O64" si="21">M59+N59</f>
        <v>485131.2</v>
      </c>
      <c r="P59" s="22">
        <f t="shared" si="7"/>
        <v>52570.100000000049</v>
      </c>
      <c r="Q59" s="51"/>
      <c r="R59" s="14"/>
    </row>
    <row r="60" spans="1:18" ht="17.25" customHeight="1" x14ac:dyDescent="0.25">
      <c r="A60" s="52" t="s">
        <v>191</v>
      </c>
      <c r="B60" s="53" t="s">
        <v>192</v>
      </c>
      <c r="C60" s="18">
        <v>55613.5</v>
      </c>
      <c r="D60" s="21">
        <v>-219.59999999999854</v>
      </c>
      <c r="E60" s="54">
        <f t="shared" si="1"/>
        <v>55393.9</v>
      </c>
      <c r="F60" s="57">
        <v>263</v>
      </c>
      <c r="G60" s="56">
        <f t="shared" si="2"/>
        <v>55656.9</v>
      </c>
      <c r="H60" s="57">
        <v>-10556.099999999999</v>
      </c>
      <c r="I60" s="56">
        <f t="shared" si="3"/>
        <v>45100.800000000003</v>
      </c>
      <c r="J60" s="57">
        <v>24001.1</v>
      </c>
      <c r="K60" s="56">
        <f t="shared" si="4"/>
        <v>69101.899999999994</v>
      </c>
      <c r="L60" s="57"/>
      <c r="M60" s="56">
        <f t="shared" si="5"/>
        <v>69101.899999999994</v>
      </c>
      <c r="N60" s="57">
        <v>66519.899999999994</v>
      </c>
      <c r="O60" s="56">
        <f t="shared" si="21"/>
        <v>135621.79999999999</v>
      </c>
      <c r="P60" s="22">
        <f t="shared" si="7"/>
        <v>80008.299999999988</v>
      </c>
      <c r="Q60" s="51"/>
      <c r="R60" s="14"/>
    </row>
    <row r="61" spans="1:18" ht="17.25" customHeight="1" x14ac:dyDescent="0.25">
      <c r="A61" s="52" t="s">
        <v>193</v>
      </c>
      <c r="B61" s="53" t="s">
        <v>194</v>
      </c>
      <c r="C61" s="18">
        <v>80706</v>
      </c>
      <c r="D61" s="21"/>
      <c r="E61" s="54">
        <f t="shared" si="1"/>
        <v>80706</v>
      </c>
      <c r="F61" s="57"/>
      <c r="G61" s="56">
        <f t="shared" si="2"/>
        <v>80706</v>
      </c>
      <c r="H61" s="57">
        <v>2000.8000000000029</v>
      </c>
      <c r="I61" s="56">
        <f t="shared" si="3"/>
        <v>82706.8</v>
      </c>
      <c r="J61" s="57">
        <v>1359.2</v>
      </c>
      <c r="K61" s="56">
        <f t="shared" si="4"/>
        <v>84066</v>
      </c>
      <c r="L61" s="57"/>
      <c r="M61" s="56">
        <f t="shared" si="5"/>
        <v>84066</v>
      </c>
      <c r="N61" s="57">
        <v>500</v>
      </c>
      <c r="O61" s="56">
        <f t="shared" si="21"/>
        <v>84566</v>
      </c>
      <c r="P61" s="22">
        <f t="shared" si="7"/>
        <v>3860.0000000000027</v>
      </c>
      <c r="Q61" s="51"/>
      <c r="R61" s="14"/>
    </row>
    <row r="62" spans="1:18" ht="25.5" x14ac:dyDescent="0.25">
      <c r="A62" s="52" t="s">
        <v>195</v>
      </c>
      <c r="B62" s="53" t="s">
        <v>196</v>
      </c>
      <c r="C62" s="18">
        <v>175358.4</v>
      </c>
      <c r="D62" s="21"/>
      <c r="E62" s="54">
        <f t="shared" si="1"/>
        <v>175358.4</v>
      </c>
      <c r="F62" s="57"/>
      <c r="G62" s="56">
        <f t="shared" si="2"/>
        <v>175358.4</v>
      </c>
      <c r="H62" s="57">
        <v>34.899999999994179</v>
      </c>
      <c r="I62" s="56">
        <f t="shared" si="3"/>
        <v>175393.3</v>
      </c>
      <c r="J62" s="57">
        <v>2574.6999999999998</v>
      </c>
      <c r="K62" s="56">
        <f t="shared" si="4"/>
        <v>177968</v>
      </c>
      <c r="L62" s="57"/>
      <c r="M62" s="56">
        <f t="shared" si="5"/>
        <v>177968</v>
      </c>
      <c r="N62" s="57"/>
      <c r="O62" s="56">
        <f t="shared" si="21"/>
        <v>177968</v>
      </c>
      <c r="P62" s="22">
        <f t="shared" si="7"/>
        <v>2609.599999999994</v>
      </c>
      <c r="Q62" s="51"/>
      <c r="R62" s="14"/>
    </row>
    <row r="63" spans="1:18" ht="17.25" customHeight="1" x14ac:dyDescent="0.25">
      <c r="A63" s="52" t="s">
        <v>197</v>
      </c>
      <c r="B63" s="53" t="s">
        <v>198</v>
      </c>
      <c r="C63" s="18">
        <v>6070.5</v>
      </c>
      <c r="D63" s="21"/>
      <c r="E63" s="54">
        <f t="shared" si="1"/>
        <v>6070.5</v>
      </c>
      <c r="F63" s="57"/>
      <c r="G63" s="56">
        <f t="shared" si="2"/>
        <v>6070.5</v>
      </c>
      <c r="H63" s="57">
        <v>181.89999999999964</v>
      </c>
      <c r="I63" s="56">
        <f t="shared" si="3"/>
        <v>6252.4</v>
      </c>
      <c r="J63" s="57">
        <v>129.80000000000001</v>
      </c>
      <c r="K63" s="56">
        <f t="shared" si="4"/>
        <v>6382.2</v>
      </c>
      <c r="L63" s="57"/>
      <c r="M63" s="56">
        <f t="shared" si="5"/>
        <v>6382.2</v>
      </c>
      <c r="N63" s="57"/>
      <c r="O63" s="56">
        <f t="shared" si="21"/>
        <v>6382.2</v>
      </c>
      <c r="P63" s="22">
        <f t="shared" si="7"/>
        <v>311.69999999999965</v>
      </c>
      <c r="Q63" s="51"/>
      <c r="R63" s="14"/>
    </row>
    <row r="64" spans="1:18" ht="18.75" customHeight="1" x14ac:dyDescent="0.25">
      <c r="A64" s="52" t="s">
        <v>199</v>
      </c>
      <c r="B64" s="53" t="s">
        <v>200</v>
      </c>
      <c r="C64" s="18">
        <v>1683288.3</v>
      </c>
      <c r="D64" s="21">
        <v>479743.69999999995</v>
      </c>
      <c r="E64" s="54">
        <f t="shared" si="1"/>
        <v>2163032</v>
      </c>
      <c r="F64" s="57">
        <v>186801.79999999981</v>
      </c>
      <c r="G64" s="56">
        <f t="shared" si="2"/>
        <v>2349833.7999999998</v>
      </c>
      <c r="H64" s="57">
        <v>80834.700000000186</v>
      </c>
      <c r="I64" s="56">
        <f t="shared" si="3"/>
        <v>2430668.5</v>
      </c>
      <c r="J64" s="57">
        <v>420193.1</v>
      </c>
      <c r="K64" s="56">
        <f t="shared" si="4"/>
        <v>2850861.6</v>
      </c>
      <c r="L64" s="57">
        <v>501500</v>
      </c>
      <c r="M64" s="56">
        <f t="shared" si="5"/>
        <v>3352361.6</v>
      </c>
      <c r="N64" s="57">
        <v>-8700.5</v>
      </c>
      <c r="O64" s="56">
        <f t="shared" si="21"/>
        <v>3343661.1</v>
      </c>
      <c r="P64" s="22">
        <f t="shared" si="7"/>
        <v>1660372.7999999998</v>
      </c>
      <c r="Q64" s="67"/>
      <c r="R64" s="14"/>
    </row>
    <row r="65" spans="1:18" s="15" customFormat="1" ht="24" customHeight="1" x14ac:dyDescent="0.25">
      <c r="A65" s="59" t="s">
        <v>201</v>
      </c>
      <c r="B65" s="31" t="s">
        <v>202</v>
      </c>
      <c r="C65" s="32">
        <f>SUM(C66:C70)</f>
        <v>31691451.799999997</v>
      </c>
      <c r="D65" s="32">
        <f t="shared" ref="D65:P65" si="22">SUM(D66:D70)</f>
        <v>326818.20000000135</v>
      </c>
      <c r="E65" s="32">
        <f t="shared" si="22"/>
        <v>32018270</v>
      </c>
      <c r="F65" s="32">
        <f t="shared" si="22"/>
        <v>111731.90000000177</v>
      </c>
      <c r="G65" s="32">
        <f t="shared" si="22"/>
        <v>32130001.900000002</v>
      </c>
      <c r="H65" s="32">
        <f t="shared" si="22"/>
        <v>-238197.80000000141</v>
      </c>
      <c r="I65" s="32">
        <f t="shared" si="22"/>
        <v>31891804.099999998</v>
      </c>
      <c r="J65" s="32">
        <f t="shared" si="22"/>
        <v>133935.69999999937</v>
      </c>
      <c r="K65" s="32">
        <f t="shared" si="22"/>
        <v>32025739.799999997</v>
      </c>
      <c r="L65" s="32"/>
      <c r="M65" s="32">
        <f t="shared" si="22"/>
        <v>32025739.799999997</v>
      </c>
      <c r="N65" s="32">
        <f t="shared" si="22"/>
        <v>-189887.09999999739</v>
      </c>
      <c r="O65" s="32">
        <f t="shared" si="22"/>
        <v>31835852.699999999</v>
      </c>
      <c r="P65" s="32">
        <f t="shared" si="22"/>
        <v>144400.90000000369</v>
      </c>
      <c r="Q65" s="51"/>
      <c r="R65" s="14"/>
    </row>
    <row r="66" spans="1:18" ht="19.5" customHeight="1" x14ac:dyDescent="0.25">
      <c r="A66" s="52" t="s">
        <v>203</v>
      </c>
      <c r="B66" s="53" t="s">
        <v>204</v>
      </c>
      <c r="C66" s="18">
        <v>135422.79999999999</v>
      </c>
      <c r="D66" s="21"/>
      <c r="E66" s="54">
        <f t="shared" si="1"/>
        <v>135422.79999999999</v>
      </c>
      <c r="F66" s="57"/>
      <c r="G66" s="56">
        <f t="shared" si="2"/>
        <v>135422.79999999999</v>
      </c>
      <c r="H66" s="57">
        <v>6215.6000000000058</v>
      </c>
      <c r="I66" s="56">
        <f t="shared" si="3"/>
        <v>141638.39999999999</v>
      </c>
      <c r="J66" s="57">
        <v>684.5</v>
      </c>
      <c r="K66" s="56">
        <f t="shared" si="4"/>
        <v>142322.9</v>
      </c>
      <c r="L66" s="57"/>
      <c r="M66" s="56">
        <f t="shared" si="5"/>
        <v>142322.9</v>
      </c>
      <c r="N66" s="57">
        <v>-2977.3999999999942</v>
      </c>
      <c r="O66" s="56">
        <f>M66+N66</f>
        <v>139345.5</v>
      </c>
      <c r="P66" s="22">
        <f t="shared" si="7"/>
        <v>3922.7000000000116</v>
      </c>
      <c r="Q66" s="51"/>
      <c r="R66" s="14"/>
    </row>
    <row r="67" spans="1:18" ht="20.25" customHeight="1" x14ac:dyDescent="0.25">
      <c r="A67" s="52" t="s">
        <v>205</v>
      </c>
      <c r="B67" s="53" t="s">
        <v>206</v>
      </c>
      <c r="C67" s="18">
        <v>4877893.5</v>
      </c>
      <c r="D67" s="21">
        <v>315.40000000037253</v>
      </c>
      <c r="E67" s="54">
        <f t="shared" si="1"/>
        <v>4878208.9000000004</v>
      </c>
      <c r="F67" s="57">
        <v>25763.399999999441</v>
      </c>
      <c r="G67" s="56">
        <f t="shared" si="2"/>
        <v>4903972.3</v>
      </c>
      <c r="H67" s="57">
        <v>14061.100000000559</v>
      </c>
      <c r="I67" s="56">
        <f t="shared" si="3"/>
        <v>4918033.4000000004</v>
      </c>
      <c r="J67" s="57">
        <v>234072.89999999944</v>
      </c>
      <c r="K67" s="56">
        <f t="shared" si="4"/>
        <v>5152106.3</v>
      </c>
      <c r="L67" s="57"/>
      <c r="M67" s="56">
        <f t="shared" si="5"/>
        <v>5152106.3</v>
      </c>
      <c r="N67" s="57">
        <v>142633.90000000037</v>
      </c>
      <c r="O67" s="56">
        <f t="shared" ref="O67:O70" si="23">M67+N67</f>
        <v>5294740.2</v>
      </c>
      <c r="P67" s="22">
        <f t="shared" si="7"/>
        <v>416846.70000000019</v>
      </c>
      <c r="Q67" s="51"/>
      <c r="R67" s="14"/>
    </row>
    <row r="68" spans="1:18" ht="20.25" customHeight="1" x14ac:dyDescent="0.25">
      <c r="A68" s="52" t="s">
        <v>207</v>
      </c>
      <c r="B68" s="53" t="s">
        <v>208</v>
      </c>
      <c r="C68" s="18">
        <v>19177686.399999999</v>
      </c>
      <c r="D68" s="21">
        <v>-77335.699999999255</v>
      </c>
      <c r="E68" s="54">
        <f t="shared" si="1"/>
        <v>19100350.699999999</v>
      </c>
      <c r="F68" s="57">
        <v>114972.40000000224</v>
      </c>
      <c r="G68" s="56">
        <f t="shared" si="2"/>
        <v>19215323.100000001</v>
      </c>
      <c r="H68" s="57">
        <v>-219184.90000000224</v>
      </c>
      <c r="I68" s="56">
        <f t="shared" si="3"/>
        <v>18996138.199999999</v>
      </c>
      <c r="J68" s="57">
        <v>-34200</v>
      </c>
      <c r="K68" s="56">
        <f t="shared" si="4"/>
        <v>18961938.199999999</v>
      </c>
      <c r="L68" s="57"/>
      <c r="M68" s="56">
        <f t="shared" si="5"/>
        <v>18961938.199999999</v>
      </c>
      <c r="N68" s="57">
        <v>-53093.599999997765</v>
      </c>
      <c r="O68" s="56">
        <f t="shared" si="23"/>
        <v>18908844.600000001</v>
      </c>
      <c r="P68" s="22">
        <f t="shared" si="7"/>
        <v>-268841.79999999702</v>
      </c>
      <c r="Q68" s="51"/>
      <c r="R68" s="14"/>
    </row>
    <row r="69" spans="1:18" ht="20.25" customHeight="1" x14ac:dyDescent="0.25">
      <c r="A69" s="52" t="s">
        <v>209</v>
      </c>
      <c r="B69" s="53" t="s">
        <v>210</v>
      </c>
      <c r="C69" s="18">
        <v>6493185.5999999996</v>
      </c>
      <c r="D69" s="21">
        <v>361516.20000000019</v>
      </c>
      <c r="E69" s="54">
        <f t="shared" si="1"/>
        <v>6854701.7999999998</v>
      </c>
      <c r="F69" s="57">
        <v>-45028.799999999814</v>
      </c>
      <c r="G69" s="56">
        <f t="shared" si="2"/>
        <v>6809673</v>
      </c>
      <c r="H69" s="57">
        <v>-13584.799999999814</v>
      </c>
      <c r="I69" s="56">
        <f t="shared" si="3"/>
        <v>6796088.2000000002</v>
      </c>
      <c r="J69" s="57">
        <v>-71478</v>
      </c>
      <c r="K69" s="56">
        <f t="shared" si="4"/>
        <v>6724610.2000000002</v>
      </c>
      <c r="L69" s="57"/>
      <c r="M69" s="56">
        <f t="shared" si="5"/>
        <v>6724610.2000000002</v>
      </c>
      <c r="N69" s="57">
        <v>-269025.5</v>
      </c>
      <c r="O69" s="56">
        <f t="shared" si="23"/>
        <v>6455584.7000000002</v>
      </c>
      <c r="P69" s="22">
        <f t="shared" si="7"/>
        <v>-37600.899999999441</v>
      </c>
      <c r="Q69" s="51"/>
      <c r="R69" s="14"/>
    </row>
    <row r="70" spans="1:18" ht="18" customHeight="1" x14ac:dyDescent="0.25">
      <c r="A70" s="52" t="s">
        <v>211</v>
      </c>
      <c r="B70" s="53" t="s">
        <v>212</v>
      </c>
      <c r="C70" s="18">
        <v>1007263.5</v>
      </c>
      <c r="D70" s="21">
        <v>42322.300000000047</v>
      </c>
      <c r="E70" s="54">
        <f t="shared" si="1"/>
        <v>1049585.8</v>
      </c>
      <c r="F70" s="57">
        <v>16024.899999999907</v>
      </c>
      <c r="G70" s="56">
        <f t="shared" si="2"/>
        <v>1065610.7</v>
      </c>
      <c r="H70" s="57">
        <v>-25704.79999999993</v>
      </c>
      <c r="I70" s="56">
        <f t="shared" si="3"/>
        <v>1039905.9</v>
      </c>
      <c r="J70" s="57">
        <v>4856.2999999999302</v>
      </c>
      <c r="K70" s="56">
        <f t="shared" si="4"/>
        <v>1044762.2</v>
      </c>
      <c r="L70" s="57"/>
      <c r="M70" s="56">
        <f t="shared" si="5"/>
        <v>1044762.2</v>
      </c>
      <c r="N70" s="57">
        <v>-7424.5</v>
      </c>
      <c r="O70" s="56">
        <f t="shared" si="23"/>
        <v>1037337.7</v>
      </c>
      <c r="P70" s="22">
        <f t="shared" si="7"/>
        <v>30074.199999999953</v>
      </c>
      <c r="Q70" s="51"/>
      <c r="R70" s="14"/>
    </row>
    <row r="71" spans="1:18" s="15" customFormat="1" ht="18.75" customHeight="1" x14ac:dyDescent="0.25">
      <c r="A71" s="59" t="s">
        <v>213</v>
      </c>
      <c r="B71" s="31" t="s">
        <v>214</v>
      </c>
      <c r="C71" s="32">
        <f>SUM(C72:C75)</f>
        <v>1141707.8</v>
      </c>
      <c r="D71" s="32">
        <f>SUM(D72:D75)</f>
        <v>367986.5</v>
      </c>
      <c r="E71" s="32">
        <f t="shared" ref="E71:G71" si="24">SUM(E72:E75)</f>
        <v>1509694.3</v>
      </c>
      <c r="F71" s="32">
        <f>SUM(F72:F75)</f>
        <v>95000</v>
      </c>
      <c r="G71" s="32">
        <f t="shared" si="24"/>
        <v>1604694.3</v>
      </c>
      <c r="H71" s="32">
        <f>SUM(H72:H75)</f>
        <v>132216.09999999992</v>
      </c>
      <c r="I71" s="32">
        <f>SUM(I72:I75)</f>
        <v>1736910.4</v>
      </c>
      <c r="J71" s="32">
        <f t="shared" ref="J71:P71" si="25">SUM(J72:J75)</f>
        <v>10130.599999999999</v>
      </c>
      <c r="K71" s="32">
        <f t="shared" si="25"/>
        <v>1747041</v>
      </c>
      <c r="L71" s="32"/>
      <c r="M71" s="32">
        <f t="shared" si="25"/>
        <v>1747041</v>
      </c>
      <c r="N71" s="32">
        <f t="shared" si="25"/>
        <v>21624.599999999977</v>
      </c>
      <c r="O71" s="32">
        <f t="shared" si="25"/>
        <v>1768665.6</v>
      </c>
      <c r="P71" s="32">
        <f t="shared" si="25"/>
        <v>626957.79999999993</v>
      </c>
      <c r="Q71" s="51"/>
      <c r="R71" s="14"/>
    </row>
    <row r="72" spans="1:18" ht="20.25" customHeight="1" x14ac:dyDescent="0.25">
      <c r="A72" s="52" t="s">
        <v>215</v>
      </c>
      <c r="B72" s="53" t="s">
        <v>216</v>
      </c>
      <c r="C72" s="18">
        <v>469622.4</v>
      </c>
      <c r="D72" s="21">
        <v>71551.400000000023</v>
      </c>
      <c r="E72" s="54">
        <f t="shared" si="1"/>
        <v>541173.80000000005</v>
      </c>
      <c r="F72" s="57">
        <v>10500</v>
      </c>
      <c r="G72" s="56">
        <f t="shared" si="2"/>
        <v>551673.80000000005</v>
      </c>
      <c r="H72" s="57">
        <v>32113.199999999953</v>
      </c>
      <c r="I72" s="56">
        <f t="shared" si="3"/>
        <v>583787</v>
      </c>
      <c r="J72" s="57">
        <v>10373.699999999953</v>
      </c>
      <c r="K72" s="56">
        <f t="shared" si="4"/>
        <v>594160.69999999995</v>
      </c>
      <c r="L72" s="57"/>
      <c r="M72" s="56">
        <f t="shared" si="5"/>
        <v>594160.69999999995</v>
      </c>
      <c r="N72" s="57">
        <v>1779.9000000000233</v>
      </c>
      <c r="O72" s="56">
        <f>M72+N72</f>
        <v>595940.6</v>
      </c>
      <c r="P72" s="22">
        <f t="shared" si="7"/>
        <v>126318.19999999995</v>
      </c>
      <c r="Q72" s="51"/>
      <c r="R72" s="14"/>
    </row>
    <row r="73" spans="1:18" ht="19.5" customHeight="1" x14ac:dyDescent="0.25">
      <c r="A73" s="52" t="s">
        <v>217</v>
      </c>
      <c r="B73" s="53" t="s">
        <v>218</v>
      </c>
      <c r="C73" s="18">
        <v>372760.3</v>
      </c>
      <c r="D73" s="21">
        <v>39918.400000000023</v>
      </c>
      <c r="E73" s="54">
        <f t="shared" ref="E73:E85" si="26">C73+D73</f>
        <v>412678.7</v>
      </c>
      <c r="F73" s="57">
        <v>76500</v>
      </c>
      <c r="G73" s="56">
        <f t="shared" ref="G73:G85" si="27">E73+F73</f>
        <v>489178.7</v>
      </c>
      <c r="H73" s="57">
        <v>100103.49999999994</v>
      </c>
      <c r="I73" s="56">
        <f t="shared" ref="I73:I85" si="28">G73+H73</f>
        <v>589282.19999999995</v>
      </c>
      <c r="J73" s="57">
        <v>624</v>
      </c>
      <c r="K73" s="56">
        <f t="shared" ref="K73:K85" si="29">I73+J73</f>
        <v>589906.19999999995</v>
      </c>
      <c r="L73" s="57"/>
      <c r="M73" s="56">
        <f t="shared" ref="M73:M85" si="30">K73+L73</f>
        <v>589906.19999999995</v>
      </c>
      <c r="N73" s="57">
        <v>19087.800000000047</v>
      </c>
      <c r="O73" s="56">
        <f t="shared" ref="O73:O75" si="31">M73+N73</f>
        <v>608994</v>
      </c>
      <c r="P73" s="22">
        <f t="shared" ref="P73:P85" si="32">D73+F73+H73+J73+L73+N73</f>
        <v>236233.7</v>
      </c>
      <c r="Q73" s="51"/>
      <c r="R73" s="14"/>
    </row>
    <row r="74" spans="1:18" ht="19.5" customHeight="1" x14ac:dyDescent="0.25">
      <c r="A74" s="52" t="s">
        <v>219</v>
      </c>
      <c r="B74" s="53" t="s">
        <v>220</v>
      </c>
      <c r="C74" s="18">
        <v>280470.90000000002</v>
      </c>
      <c r="D74" s="21">
        <v>256516.69999999995</v>
      </c>
      <c r="E74" s="54">
        <f t="shared" si="26"/>
        <v>536987.6</v>
      </c>
      <c r="F74" s="57">
        <v>8000</v>
      </c>
      <c r="G74" s="56">
        <f t="shared" si="27"/>
        <v>544987.6</v>
      </c>
      <c r="H74" s="57">
        <v>-0.59999999997671694</v>
      </c>
      <c r="I74" s="56">
        <f t="shared" si="28"/>
        <v>544987</v>
      </c>
      <c r="J74" s="57">
        <v>-1077.6999999999534</v>
      </c>
      <c r="K74" s="56">
        <f t="shared" si="29"/>
        <v>543909.30000000005</v>
      </c>
      <c r="L74" s="57"/>
      <c r="M74" s="56">
        <f t="shared" si="30"/>
        <v>543909.30000000005</v>
      </c>
      <c r="N74" s="57">
        <v>736.89999999990687</v>
      </c>
      <c r="O74" s="56">
        <f t="shared" si="31"/>
        <v>544646.19999999995</v>
      </c>
      <c r="P74" s="22">
        <f t="shared" si="32"/>
        <v>264175.29999999993</v>
      </c>
      <c r="Q74" s="51"/>
      <c r="R74" s="14"/>
    </row>
    <row r="75" spans="1:18" ht="27.75" customHeight="1" x14ac:dyDescent="0.25">
      <c r="A75" s="52" t="s">
        <v>221</v>
      </c>
      <c r="B75" s="53" t="s">
        <v>222</v>
      </c>
      <c r="C75" s="18">
        <v>18854.2</v>
      </c>
      <c r="D75" s="21"/>
      <c r="E75" s="54">
        <f t="shared" si="26"/>
        <v>18854.2</v>
      </c>
      <c r="F75" s="57"/>
      <c r="G75" s="56">
        <f t="shared" si="27"/>
        <v>18854.2</v>
      </c>
      <c r="H75" s="57"/>
      <c r="I75" s="56">
        <f t="shared" si="28"/>
        <v>18854.2</v>
      </c>
      <c r="J75" s="57">
        <v>210.59999999999854</v>
      </c>
      <c r="K75" s="56">
        <f t="shared" si="29"/>
        <v>19064.8</v>
      </c>
      <c r="L75" s="57"/>
      <c r="M75" s="56">
        <f t="shared" si="30"/>
        <v>19064.8</v>
      </c>
      <c r="N75" s="57">
        <v>20</v>
      </c>
      <c r="O75" s="56">
        <f t="shared" si="31"/>
        <v>19084.8</v>
      </c>
      <c r="P75" s="22">
        <f t="shared" si="32"/>
        <v>230.59999999999854</v>
      </c>
      <c r="Q75" s="51"/>
      <c r="R75" s="14"/>
    </row>
    <row r="76" spans="1:18" s="15" customFormat="1" ht="21" customHeight="1" x14ac:dyDescent="0.25">
      <c r="A76" s="59" t="s">
        <v>223</v>
      </c>
      <c r="B76" s="31" t="s">
        <v>224</v>
      </c>
      <c r="C76" s="32">
        <f t="shared" ref="C76:P76" si="33">SUM(C77:C79)</f>
        <v>49812</v>
      </c>
      <c r="D76" s="32">
        <f t="shared" si="33"/>
        <v>22657.5</v>
      </c>
      <c r="E76" s="32">
        <f t="shared" si="33"/>
        <v>72469.5</v>
      </c>
      <c r="F76" s="32">
        <f t="shared" si="33"/>
        <v>27367.000000000004</v>
      </c>
      <c r="G76" s="32">
        <f t="shared" si="33"/>
        <v>99836.5</v>
      </c>
      <c r="H76" s="32"/>
      <c r="I76" s="32">
        <f t="shared" si="33"/>
        <v>99836.5</v>
      </c>
      <c r="J76" s="32">
        <f t="shared" si="33"/>
        <v>441.59999999999491</v>
      </c>
      <c r="K76" s="32">
        <f t="shared" si="33"/>
        <v>100278.09999999999</v>
      </c>
      <c r="L76" s="32"/>
      <c r="M76" s="32">
        <f t="shared" si="33"/>
        <v>100278.09999999999</v>
      </c>
      <c r="N76" s="32"/>
      <c r="O76" s="32">
        <f t="shared" si="33"/>
        <v>100278.09999999999</v>
      </c>
      <c r="P76" s="32">
        <f t="shared" si="33"/>
        <v>50466.1</v>
      </c>
      <c r="Q76" s="51"/>
      <c r="R76" s="14"/>
    </row>
    <row r="77" spans="1:18" ht="22.5" customHeight="1" x14ac:dyDescent="0.25">
      <c r="A77" s="52" t="s">
        <v>225</v>
      </c>
      <c r="B77" s="53" t="s">
        <v>226</v>
      </c>
      <c r="C77" s="60">
        <v>10273.6</v>
      </c>
      <c r="D77" s="21">
        <v>20000</v>
      </c>
      <c r="E77" s="54">
        <f t="shared" si="26"/>
        <v>30273.599999999999</v>
      </c>
      <c r="F77" s="57"/>
      <c r="G77" s="56">
        <f t="shared" si="27"/>
        <v>30273.599999999999</v>
      </c>
      <c r="H77" s="57"/>
      <c r="I77" s="56">
        <f t="shared" si="28"/>
        <v>30273.599999999999</v>
      </c>
      <c r="J77" s="57">
        <v>107.70000000000073</v>
      </c>
      <c r="K77" s="56">
        <f t="shared" si="29"/>
        <v>30381.3</v>
      </c>
      <c r="L77" s="57"/>
      <c r="M77" s="56">
        <f t="shared" si="30"/>
        <v>30381.3</v>
      </c>
      <c r="N77" s="57"/>
      <c r="O77" s="56">
        <f>M77+N77</f>
        <v>30381.3</v>
      </c>
      <c r="P77" s="22">
        <f t="shared" si="32"/>
        <v>20107.7</v>
      </c>
      <c r="Q77" s="51"/>
      <c r="R77" s="14"/>
    </row>
    <row r="78" spans="1:18" ht="21" customHeight="1" x14ac:dyDescent="0.25">
      <c r="A78" s="52" t="s">
        <v>227</v>
      </c>
      <c r="B78" s="53" t="s">
        <v>228</v>
      </c>
      <c r="C78" s="60">
        <v>17009.099999999999</v>
      </c>
      <c r="D78" s="21"/>
      <c r="E78" s="54">
        <f t="shared" si="26"/>
        <v>17009.099999999999</v>
      </c>
      <c r="F78" s="57"/>
      <c r="G78" s="56">
        <f t="shared" si="27"/>
        <v>17009.099999999999</v>
      </c>
      <c r="H78" s="57"/>
      <c r="I78" s="56">
        <f t="shared" si="28"/>
        <v>17009.099999999999</v>
      </c>
      <c r="J78" s="57">
        <v>309.5</v>
      </c>
      <c r="K78" s="56">
        <f t="shared" si="29"/>
        <v>17318.599999999999</v>
      </c>
      <c r="L78" s="57"/>
      <c r="M78" s="56">
        <f t="shared" si="30"/>
        <v>17318.599999999999</v>
      </c>
      <c r="N78" s="57"/>
      <c r="O78" s="56">
        <f t="shared" ref="O78:O79" si="34">M78+N78</f>
        <v>17318.599999999999</v>
      </c>
      <c r="P78" s="22">
        <f t="shared" si="32"/>
        <v>309.5</v>
      </c>
      <c r="Q78" s="51"/>
      <c r="R78" s="14"/>
    </row>
    <row r="79" spans="1:18" ht="25.5" x14ac:dyDescent="0.25">
      <c r="A79" s="52" t="s">
        <v>229</v>
      </c>
      <c r="B79" s="53" t="s">
        <v>230</v>
      </c>
      <c r="C79" s="18">
        <v>22529.3</v>
      </c>
      <c r="D79" s="21">
        <v>2657.5</v>
      </c>
      <c r="E79" s="54">
        <f t="shared" si="26"/>
        <v>25186.799999999999</v>
      </c>
      <c r="F79" s="57">
        <v>27367.000000000004</v>
      </c>
      <c r="G79" s="56">
        <f t="shared" si="27"/>
        <v>52553.8</v>
      </c>
      <c r="H79" s="57"/>
      <c r="I79" s="56">
        <f t="shared" si="28"/>
        <v>52553.8</v>
      </c>
      <c r="J79" s="57">
        <v>24.399999999994179</v>
      </c>
      <c r="K79" s="56">
        <f t="shared" si="29"/>
        <v>52578.2</v>
      </c>
      <c r="L79" s="57"/>
      <c r="M79" s="56">
        <f t="shared" si="30"/>
        <v>52578.2</v>
      </c>
      <c r="N79" s="57"/>
      <c r="O79" s="56">
        <f t="shared" si="34"/>
        <v>52578.2</v>
      </c>
      <c r="P79" s="22">
        <f t="shared" si="32"/>
        <v>30048.899999999998</v>
      </c>
      <c r="Q79" s="51"/>
      <c r="R79" s="14"/>
    </row>
    <row r="80" spans="1:18" s="15" customFormat="1" ht="17.25" customHeight="1" x14ac:dyDescent="0.25">
      <c r="A80" s="59" t="s">
        <v>231</v>
      </c>
      <c r="B80" s="31" t="s">
        <v>232</v>
      </c>
      <c r="C80" s="32">
        <f>SUM(C81)</f>
        <v>3500000</v>
      </c>
      <c r="D80" s="32">
        <f t="shared" ref="D80:P80" si="35">SUM(D81)</f>
        <v>-1000000</v>
      </c>
      <c r="E80" s="32">
        <f t="shared" si="35"/>
        <v>2500000</v>
      </c>
      <c r="F80" s="32">
        <f t="shared" si="35"/>
        <v>-300000</v>
      </c>
      <c r="G80" s="32">
        <f t="shared" si="35"/>
        <v>2200000</v>
      </c>
      <c r="H80" s="32"/>
      <c r="I80" s="32">
        <f t="shared" si="35"/>
        <v>2200000</v>
      </c>
      <c r="J80" s="32"/>
      <c r="K80" s="32">
        <f t="shared" si="35"/>
        <v>2200000</v>
      </c>
      <c r="L80" s="32">
        <f t="shared" si="35"/>
        <v>-150000</v>
      </c>
      <c r="M80" s="32">
        <f t="shared" si="35"/>
        <v>2050000</v>
      </c>
      <c r="N80" s="32">
        <f t="shared" si="35"/>
        <v>-139418.60000000009</v>
      </c>
      <c r="O80" s="32">
        <f t="shared" si="35"/>
        <v>1910581.4</v>
      </c>
      <c r="P80" s="32">
        <f t="shared" si="35"/>
        <v>-1589418.6</v>
      </c>
      <c r="Q80" s="51"/>
      <c r="R80" s="14"/>
    </row>
    <row r="81" spans="1:18" ht="25.5" x14ac:dyDescent="0.25">
      <c r="A81" s="52" t="s">
        <v>233</v>
      </c>
      <c r="B81" s="53" t="s">
        <v>234</v>
      </c>
      <c r="C81" s="18">
        <v>3500000</v>
      </c>
      <c r="D81" s="21">
        <v>-1000000</v>
      </c>
      <c r="E81" s="54">
        <f t="shared" si="26"/>
        <v>2500000</v>
      </c>
      <c r="F81" s="57">
        <v>-300000</v>
      </c>
      <c r="G81" s="56">
        <f t="shared" si="27"/>
        <v>2200000</v>
      </c>
      <c r="H81" s="57"/>
      <c r="I81" s="56">
        <f t="shared" si="28"/>
        <v>2200000</v>
      </c>
      <c r="J81" s="57"/>
      <c r="K81" s="56">
        <f t="shared" si="29"/>
        <v>2200000</v>
      </c>
      <c r="L81" s="57">
        <v>-150000</v>
      </c>
      <c r="M81" s="56">
        <f t="shared" si="30"/>
        <v>2050000</v>
      </c>
      <c r="N81" s="57">
        <v>-139418.60000000009</v>
      </c>
      <c r="O81" s="56">
        <f>M81+N81</f>
        <v>1910581.4</v>
      </c>
      <c r="P81" s="22">
        <f t="shared" si="32"/>
        <v>-1589418.6</v>
      </c>
      <c r="Q81" s="67"/>
      <c r="R81" s="14"/>
    </row>
    <row r="82" spans="1:18" s="15" customFormat="1" ht="27" customHeight="1" x14ac:dyDescent="0.25">
      <c r="A82" s="59" t="s">
        <v>235</v>
      </c>
      <c r="B82" s="31" t="s">
        <v>236</v>
      </c>
      <c r="C82" s="32">
        <f t="shared" ref="C82:P82" si="36">SUM(C83:C85)</f>
        <v>5563985.9000000004</v>
      </c>
      <c r="D82" s="32">
        <f t="shared" si="36"/>
        <v>251187.30000000028</v>
      </c>
      <c r="E82" s="32">
        <f t="shared" si="36"/>
        <v>5815173.2000000002</v>
      </c>
      <c r="F82" s="32">
        <f t="shared" si="36"/>
        <v>295861.10000000009</v>
      </c>
      <c r="G82" s="32">
        <f t="shared" si="36"/>
        <v>6111034.3000000007</v>
      </c>
      <c r="H82" s="32">
        <f t="shared" si="36"/>
        <v>501986.59999999963</v>
      </c>
      <c r="I82" s="32">
        <f t="shared" si="36"/>
        <v>6613020.9000000004</v>
      </c>
      <c r="J82" s="32">
        <f t="shared" si="36"/>
        <v>1000992.5</v>
      </c>
      <c r="K82" s="32">
        <f t="shared" si="36"/>
        <v>7614013.4000000004</v>
      </c>
      <c r="L82" s="32">
        <f t="shared" si="36"/>
        <v>94700</v>
      </c>
      <c r="M82" s="32">
        <f t="shared" si="36"/>
        <v>7708713.4000000004</v>
      </c>
      <c r="N82" s="32">
        <f t="shared" si="36"/>
        <v>63747.899999999907</v>
      </c>
      <c r="O82" s="32">
        <f t="shared" si="36"/>
        <v>7772461.2999999998</v>
      </c>
      <c r="P82" s="32">
        <f t="shared" si="36"/>
        <v>2208475.4</v>
      </c>
      <c r="Q82" s="68"/>
      <c r="R82" s="14"/>
    </row>
    <row r="83" spans="1:18" ht="38.25" x14ac:dyDescent="0.25">
      <c r="A83" s="52" t="s">
        <v>237</v>
      </c>
      <c r="B83" s="53" t="s">
        <v>238</v>
      </c>
      <c r="C83" s="18">
        <v>3330951.9</v>
      </c>
      <c r="D83" s="21">
        <v>-5638.6999999997206</v>
      </c>
      <c r="E83" s="54">
        <f t="shared" si="26"/>
        <v>3325313.2</v>
      </c>
      <c r="F83" s="57">
        <v>-3441.2000000001863</v>
      </c>
      <c r="G83" s="56">
        <f t="shared" si="27"/>
        <v>3321872</v>
      </c>
      <c r="H83" s="57">
        <v>-3379.6000000000931</v>
      </c>
      <c r="I83" s="56">
        <f t="shared" si="28"/>
        <v>3318492.4</v>
      </c>
      <c r="J83" s="57"/>
      <c r="K83" s="56">
        <f t="shared" si="29"/>
        <v>3318492.4</v>
      </c>
      <c r="L83" s="57"/>
      <c r="M83" s="56">
        <f t="shared" si="30"/>
        <v>3318492.4</v>
      </c>
      <c r="N83" s="57"/>
      <c r="O83" s="56">
        <f>M83+N83</f>
        <v>3318492.4</v>
      </c>
      <c r="P83" s="22">
        <f t="shared" si="32"/>
        <v>-12459.5</v>
      </c>
      <c r="Q83" s="51"/>
      <c r="R83" s="14"/>
    </row>
    <row r="84" spans="1:18" ht="18" customHeight="1" x14ac:dyDescent="0.25">
      <c r="A84" s="52" t="s">
        <v>239</v>
      </c>
      <c r="B84" s="53" t="s">
        <v>240</v>
      </c>
      <c r="C84" s="18">
        <v>343339.1</v>
      </c>
      <c r="D84" s="21"/>
      <c r="E84" s="54">
        <f t="shared" si="26"/>
        <v>343339.1</v>
      </c>
      <c r="F84" s="57"/>
      <c r="G84" s="56">
        <f t="shared" si="27"/>
        <v>343339.1</v>
      </c>
      <c r="H84" s="57"/>
      <c r="I84" s="56">
        <f t="shared" si="28"/>
        <v>343339.1</v>
      </c>
      <c r="J84" s="57">
        <v>827763.00000000012</v>
      </c>
      <c r="K84" s="56">
        <f t="shared" si="29"/>
        <v>1171102.1000000001</v>
      </c>
      <c r="L84" s="57">
        <v>94700</v>
      </c>
      <c r="M84" s="56">
        <f t="shared" si="30"/>
        <v>1265802.1000000001</v>
      </c>
      <c r="N84" s="57"/>
      <c r="O84" s="56">
        <f t="shared" ref="O84:O85" si="37">M84+N84</f>
        <v>1265802.1000000001</v>
      </c>
      <c r="P84" s="22">
        <f t="shared" si="32"/>
        <v>922463.00000000012</v>
      </c>
      <c r="Q84" s="67"/>
      <c r="R84" s="14"/>
    </row>
    <row r="85" spans="1:18" ht="20.25" customHeight="1" x14ac:dyDescent="0.25">
      <c r="A85" s="52" t="s">
        <v>241</v>
      </c>
      <c r="B85" s="53" t="s">
        <v>242</v>
      </c>
      <c r="C85" s="18">
        <v>1889694.9</v>
      </c>
      <c r="D85" s="21">
        <v>256826</v>
      </c>
      <c r="E85" s="54">
        <f t="shared" si="26"/>
        <v>2146520.9</v>
      </c>
      <c r="F85" s="57">
        <v>299302.30000000028</v>
      </c>
      <c r="G85" s="56">
        <f t="shared" si="27"/>
        <v>2445823.2000000002</v>
      </c>
      <c r="H85" s="57">
        <v>505366.19999999972</v>
      </c>
      <c r="I85" s="56">
        <f t="shared" si="28"/>
        <v>2951189.4</v>
      </c>
      <c r="J85" s="57">
        <v>173229.49999999988</v>
      </c>
      <c r="K85" s="56">
        <f t="shared" si="29"/>
        <v>3124418.9</v>
      </c>
      <c r="L85" s="57"/>
      <c r="M85" s="56">
        <f t="shared" si="30"/>
        <v>3124418.9</v>
      </c>
      <c r="N85" s="57">
        <v>63747.899999999907</v>
      </c>
      <c r="O85" s="56">
        <f t="shared" si="37"/>
        <v>3188166.8</v>
      </c>
      <c r="P85" s="22">
        <f t="shared" si="32"/>
        <v>1298471.8999999999</v>
      </c>
      <c r="Q85" s="51"/>
      <c r="R85" s="14"/>
    </row>
    <row r="86" spans="1:18" s="15" customFormat="1" ht="15.75" customHeight="1" thickBot="1" x14ac:dyDescent="0.3">
      <c r="A86" s="88" t="s">
        <v>243</v>
      </c>
      <c r="B86" s="89"/>
      <c r="C86" s="39">
        <f>SUM(C7+C17+C20+C25+C36+C41+C46+C54+C57+C65+C71+C76+C80+C82)</f>
        <v>97672035.799999997</v>
      </c>
      <c r="D86" s="39">
        <f>SUM(D7+D17+D20+D25+D36+D41+D46+D54+D57+D65+D71+D76+D80+D82)</f>
        <v>2872836.100000001</v>
      </c>
      <c r="E86" s="39">
        <f t="shared" ref="E86:N86" si="38">SUM(E7+E17+E20+E25+E36+E41+E46+E54+E57+E65+E71+E76+E80+E82)</f>
        <v>100544871.90000001</v>
      </c>
      <c r="F86" s="39">
        <f t="shared" si="38"/>
        <v>1576345.1000000031</v>
      </c>
      <c r="G86" s="39">
        <f t="shared" si="38"/>
        <v>102121216.99999999</v>
      </c>
      <c r="H86" s="39">
        <f t="shared" si="38"/>
        <v>2153749.9999999972</v>
      </c>
      <c r="I86" s="39">
        <f t="shared" si="38"/>
        <v>104274967.00000001</v>
      </c>
      <c r="J86" s="39">
        <f t="shared" si="38"/>
        <v>3770427.3</v>
      </c>
      <c r="K86" s="39">
        <f t="shared" si="38"/>
        <v>108045394.30000001</v>
      </c>
      <c r="L86" s="39">
        <f t="shared" si="38"/>
        <v>160766.70000000019</v>
      </c>
      <c r="M86" s="39">
        <f t="shared" si="38"/>
        <v>108206161</v>
      </c>
      <c r="N86" s="39">
        <f t="shared" si="38"/>
        <v>-533743.79999999853</v>
      </c>
      <c r="O86" s="39">
        <f>SUM(O7+O17+O20+O25+O36+O41+O46+O54+O57+O65+O71+O76+O80+O82)</f>
        <v>107672417.19999999</v>
      </c>
      <c r="P86" s="40">
        <f>SUM(P7+P17+P20+P25+P36+P41+P46+P54+P57+P65+P71+P76+P80+P82)</f>
        <v>10000381.400000002</v>
      </c>
      <c r="Q86" s="61"/>
      <c r="R86" s="14"/>
    </row>
    <row r="88" spans="1:18" x14ac:dyDescent="0.2">
      <c r="O88" s="33"/>
    </row>
    <row r="89" spans="1:18" x14ac:dyDescent="0.2">
      <c r="C89" s="4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R89" s="33"/>
    </row>
    <row r="90" spans="1:18" x14ac:dyDescent="0.2">
      <c r="O90" s="33"/>
    </row>
    <row r="91" spans="1:18" x14ac:dyDescent="0.2"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</row>
    <row r="92" spans="1:18" x14ac:dyDescent="0.2">
      <c r="J92" s="62"/>
      <c r="K92" s="62"/>
      <c r="L92" s="62"/>
      <c r="M92" s="62"/>
      <c r="N92" s="62"/>
      <c r="O92" s="33"/>
    </row>
    <row r="93" spans="1:18" x14ac:dyDescent="0.2">
      <c r="O93" s="33"/>
    </row>
  </sheetData>
  <mergeCells count="13">
    <mergeCell ref="A86:B86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39370078740157483" right="0.39370078740157483" top="0.39370078740157483" bottom="0.39370078740157483" header="0" footer="0"/>
  <pageSetup paperSize="9" scale="57" fitToHeight="0" orientation="landscape" r:id="rId1"/>
  <rowBreaks count="1" manualBreakCount="1">
    <brk id="38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2019-12-12T14:47:02Z</cp:lastPrinted>
  <dcterms:created xsi:type="dcterms:W3CDTF">2019-11-01T11:05:13Z</dcterms:created>
  <dcterms:modified xsi:type="dcterms:W3CDTF">2019-12-11T14:49:26Z</dcterms:modified>
</cp:coreProperties>
</file>