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80" yWindow="-120" windowWidth="15285" windowHeight="12630"/>
  </bookViews>
  <sheets>
    <sheet name="ДОХОДЫ КБ" sheetId="1" r:id="rId1"/>
    <sheet name="РАСХОДЫ КБ" sheetId="2" r:id="rId2"/>
  </sheets>
  <definedNames>
    <definedName name="_xlnm.Print_Titles" localSheetId="0">'ДОХОДЫ КБ'!$3:$4</definedName>
    <definedName name="_xlnm.Print_Titles" localSheetId="1">'РАСХОДЫ КБ'!$4:$5</definedName>
    <definedName name="_xlnm.Print_Area" localSheetId="0">'ДОХОДЫ КБ'!$A$1:$G$46</definedName>
    <definedName name="_xlnm.Print_Area" localSheetId="1">'РАСХОДЫ КБ'!$A$1:$G$85</definedName>
  </definedNames>
  <calcPr calcId="145621"/>
</workbook>
</file>

<file path=xl/calcChain.xml><?xml version="1.0" encoding="utf-8"?>
<calcChain xmlns="http://schemas.openxmlformats.org/spreadsheetml/2006/main">
  <c r="F40" i="1" l="1"/>
  <c r="D40" i="1"/>
  <c r="C40" i="1"/>
  <c r="F6" i="1"/>
  <c r="D6" i="1"/>
  <c r="C6" i="1"/>
  <c r="F7" i="1"/>
  <c r="D7" i="1"/>
  <c r="C7" i="1"/>
  <c r="F31" i="1"/>
  <c r="D31" i="1"/>
  <c r="C31" i="1"/>
  <c r="F26" i="1"/>
  <c r="D26" i="1"/>
  <c r="C26" i="1"/>
  <c r="F20" i="1"/>
  <c r="D20" i="1"/>
  <c r="C20" i="1"/>
  <c r="F15" i="1"/>
  <c r="D15" i="1"/>
  <c r="C15" i="1"/>
  <c r="F12" i="1"/>
  <c r="F11" i="1"/>
  <c r="D11" i="1"/>
  <c r="C11" i="1"/>
  <c r="D12" i="1"/>
  <c r="C12" i="1"/>
  <c r="F8" i="1"/>
  <c r="D8" i="1"/>
  <c r="C8" i="1"/>
  <c r="F85" i="2" l="1"/>
  <c r="C85" i="2"/>
  <c r="C83" i="2"/>
  <c r="F81" i="2"/>
  <c r="D81" i="2"/>
  <c r="C81" i="2"/>
  <c r="F77" i="2"/>
  <c r="D77" i="2"/>
  <c r="C77" i="2"/>
  <c r="E77" i="2" s="1"/>
  <c r="F72" i="2"/>
  <c r="D72" i="2"/>
  <c r="C72" i="2"/>
  <c r="F66" i="2"/>
  <c r="D66" i="2"/>
  <c r="C66" i="2"/>
  <c r="F58" i="2"/>
  <c r="D58" i="2"/>
  <c r="C58" i="2"/>
  <c r="F55" i="2"/>
  <c r="D55" i="2"/>
  <c r="C55" i="2"/>
  <c r="F47" i="2"/>
  <c r="D47" i="2"/>
  <c r="C47" i="2"/>
  <c r="F42" i="2"/>
  <c r="D42" i="2"/>
  <c r="D85" i="2" s="1"/>
  <c r="C42" i="2"/>
  <c r="F37" i="2"/>
  <c r="D37" i="2"/>
  <c r="C37" i="2"/>
  <c r="F26" i="2"/>
  <c r="D26" i="2"/>
  <c r="C26" i="2"/>
  <c r="E26" i="2" s="1"/>
  <c r="F20" i="2"/>
  <c r="G20" i="2" s="1"/>
  <c r="D20" i="2"/>
  <c r="C20" i="2"/>
  <c r="F17" i="2"/>
  <c r="D17" i="2"/>
  <c r="C17" i="2"/>
  <c r="F7" i="2"/>
  <c r="D7" i="2"/>
  <c r="C7" i="2"/>
  <c r="E7" i="2"/>
  <c r="G7" i="2"/>
  <c r="E8" i="2"/>
  <c r="G8" i="2"/>
  <c r="C9" i="2"/>
  <c r="E9" i="2" s="1"/>
  <c r="G9" i="2"/>
  <c r="E10" i="2"/>
  <c r="G10" i="2"/>
  <c r="D11" i="2"/>
  <c r="E11" i="2" s="1"/>
  <c r="E12" i="2"/>
  <c r="G12" i="2"/>
  <c r="E13" i="2"/>
  <c r="G13" i="2"/>
  <c r="E14" i="2"/>
  <c r="G14" i="2"/>
  <c r="E15" i="2"/>
  <c r="G15" i="2"/>
  <c r="E16" i="2"/>
  <c r="G16" i="2"/>
  <c r="E17" i="2"/>
  <c r="G17" i="2"/>
  <c r="E18" i="2"/>
  <c r="G18" i="2"/>
  <c r="E19" i="2"/>
  <c r="G19" i="2"/>
  <c r="E20" i="2"/>
  <c r="E21" i="2"/>
  <c r="G21" i="2"/>
  <c r="E22" i="2"/>
  <c r="G22" i="2"/>
  <c r="E23" i="2"/>
  <c r="G23" i="2"/>
  <c r="E24" i="2"/>
  <c r="G24" i="2"/>
  <c r="E25" i="2"/>
  <c r="G25" i="2"/>
  <c r="G26" i="2"/>
  <c r="E27" i="2"/>
  <c r="G27" i="2"/>
  <c r="E28" i="2"/>
  <c r="G28" i="2"/>
  <c r="E29" i="2"/>
  <c r="G29" i="2"/>
  <c r="E30" i="2"/>
  <c r="E31" i="2"/>
  <c r="E32" i="2"/>
  <c r="G32" i="2"/>
  <c r="E33" i="2"/>
  <c r="G33" i="2"/>
  <c r="E34" i="2"/>
  <c r="G34" i="2"/>
  <c r="E35" i="2"/>
  <c r="G35" i="2"/>
  <c r="E36" i="2"/>
  <c r="G36" i="2"/>
  <c r="G37" i="2"/>
  <c r="E38" i="2"/>
  <c r="G38" i="2"/>
  <c r="D39" i="2"/>
  <c r="E39" i="2" s="1"/>
  <c r="E40" i="2"/>
  <c r="G40" i="2"/>
  <c r="E41" i="2"/>
  <c r="G41" i="2"/>
  <c r="E42" i="2"/>
  <c r="G42" i="2"/>
  <c r="E43" i="2"/>
  <c r="G43" i="2"/>
  <c r="E44" i="2"/>
  <c r="G45" i="2"/>
  <c r="E46" i="2"/>
  <c r="G46" i="2"/>
  <c r="E47" i="2"/>
  <c r="G47" i="2"/>
  <c r="C48" i="2"/>
  <c r="E48" i="2" s="1"/>
  <c r="G48" i="2"/>
  <c r="E49" i="2"/>
  <c r="G49" i="2"/>
  <c r="E50" i="2"/>
  <c r="G50" i="2"/>
  <c r="E51" i="2"/>
  <c r="G51" i="2"/>
  <c r="E52" i="2"/>
  <c r="G52" i="2"/>
  <c r="C53" i="2"/>
  <c r="E53" i="2" s="1"/>
  <c r="G53" i="2"/>
  <c r="E54" i="2"/>
  <c r="G54" i="2"/>
  <c r="E55" i="2"/>
  <c r="G55" i="2"/>
  <c r="E56" i="2"/>
  <c r="G56" i="2"/>
  <c r="E57" i="2"/>
  <c r="G57" i="2"/>
  <c r="E58" i="2"/>
  <c r="G58" i="2"/>
  <c r="E59" i="2"/>
  <c r="G59" i="2"/>
  <c r="E60" i="2"/>
  <c r="G60" i="2"/>
  <c r="E61" i="2"/>
  <c r="G61" i="2"/>
  <c r="E62" i="2"/>
  <c r="G62" i="2"/>
  <c r="E63" i="2"/>
  <c r="G63" i="2"/>
  <c r="E64" i="2"/>
  <c r="G64" i="2"/>
  <c r="D65" i="2"/>
  <c r="G65" i="2" s="1"/>
  <c r="E65" i="2"/>
  <c r="E66" i="2"/>
  <c r="G66" i="2"/>
  <c r="E67" i="2"/>
  <c r="G67" i="2"/>
  <c r="E68" i="2"/>
  <c r="G68" i="2"/>
  <c r="E69" i="2"/>
  <c r="G69" i="2"/>
  <c r="D70" i="2"/>
  <c r="E70" i="2" s="1"/>
  <c r="E71" i="2"/>
  <c r="G71" i="2"/>
  <c r="E72" i="2"/>
  <c r="G72" i="2"/>
  <c r="E73" i="2"/>
  <c r="G73" i="2"/>
  <c r="E74" i="2"/>
  <c r="G74" i="2"/>
  <c r="E75" i="2"/>
  <c r="G75" i="2"/>
  <c r="E76" i="2"/>
  <c r="G76" i="2"/>
  <c r="G77" i="2"/>
  <c r="E78" i="2"/>
  <c r="G78" i="2"/>
  <c r="E79" i="2"/>
  <c r="G79" i="2"/>
  <c r="D80" i="2"/>
  <c r="E80" i="2" s="1"/>
  <c r="E81" i="2"/>
  <c r="G81" i="2"/>
  <c r="E82" i="2"/>
  <c r="G82" i="2"/>
  <c r="E83" i="2"/>
  <c r="G83" i="2"/>
  <c r="E84" i="2"/>
  <c r="G84" i="2"/>
  <c r="G85" i="2" l="1"/>
  <c r="E37" i="2"/>
  <c r="G11" i="2"/>
  <c r="E85" i="2"/>
  <c r="G80" i="2"/>
  <c r="G39" i="2"/>
  <c r="D46" i="1"/>
  <c r="C46" i="1"/>
  <c r="F46" i="1"/>
  <c r="G44" i="1" l="1"/>
  <c r="G43" i="1"/>
  <c r="G42" i="1"/>
  <c r="G38" i="1"/>
  <c r="G37" i="1"/>
  <c r="G36" i="1"/>
  <c r="G35" i="1"/>
  <c r="G34" i="1"/>
  <c r="G33" i="1"/>
  <c r="G32" i="1"/>
  <c r="G31" i="1"/>
  <c r="G29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E38" i="1"/>
  <c r="E37" i="1"/>
  <c r="E36" i="1"/>
  <c r="E35" i="1"/>
  <c r="E34" i="1"/>
  <c r="E33" i="1"/>
  <c r="E32" i="1"/>
  <c r="E31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6" i="1"/>
  <c r="G46" i="1"/>
  <c r="G45" i="1"/>
  <c r="E45" i="1"/>
  <c r="E44" i="1"/>
  <c r="E43" i="1"/>
  <c r="E42" i="1"/>
  <c r="G41" i="1"/>
  <c r="E41" i="1"/>
  <c r="G40" i="1"/>
  <c r="E40" i="1"/>
  <c r="G39" i="1"/>
  <c r="E39" i="1"/>
</calcChain>
</file>

<file path=xl/sharedStrings.xml><?xml version="1.0" encoding="utf-8"?>
<sst xmlns="http://schemas.openxmlformats.org/spreadsheetml/2006/main" count="261" uniqueCount="251">
  <si>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</si>
  <si>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</si>
  <si>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</si>
  <si>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</si>
  <si>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</si>
  <si>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</si>
  <si>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</si>
  <si>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</si>
  <si>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</si>
  <si>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</si>
  <si>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</si>
  <si>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</si>
  <si>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</si>
  <si>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</si>
  <si>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</si>
  <si>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</si>
  <si>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</si>
  <si>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</si>
  <si>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</si>
  <si>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</si>
  <si>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</si>
  <si>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</si>
  <si>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</si>
  <si>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</si>
  <si>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</si>
  <si>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</si>
  <si>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</si>
  <si>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</si>
  <si>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</si>
  <si>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</si>
  <si>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</si>
  <si>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</si>
  <si>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</si>
  <si>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</si>
  <si>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</si>
  <si>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</si>
  <si>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</si>
  <si>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</si>
  <si>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</si>
  <si>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</si>
  <si>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</si>
  <si>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</si>
  <si>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</si>
  <si>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</si>
  <si>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</si>
  <si>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</si>
  <si>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</si>
  <si>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</si>
  <si>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</si>
  <si>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</si>
  <si>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</si>
  <si>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</si>
  <si>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</si>
  <si>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</si>
  <si>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</si>
  <si>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</si>
  <si>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</si>
  <si>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</si>
  <si>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</si>
  <si>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</si>
  <si>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</si>
  <si>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</si>
  <si>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</si>
  <si>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</si>
  <si>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</si>
  <si>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</si>
  <si>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</si>
  <si>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</si>
  <si>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</si>
  <si>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</si>
  <si>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</si>
  <si>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</si>
  <si>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</si>
  <si>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</si>
  <si>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</si>
  <si>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</si>
  <si>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</si>
  <si>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</si>
  <si>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</si>
  <si>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на 1 июля 2019 года</t>
  </si>
  <si>
    <t>на 1 июля 2018 года</t>
  </si>
  <si>
    <t>2 02 10000 00 0000 150</t>
  </si>
  <si>
    <t>2 02 20000 00 0000 150</t>
  </si>
  <si>
    <t>2 02 30000 00 0000 150</t>
  </si>
  <si>
    <t>2 02 40000 00 0000 150</t>
  </si>
  <si>
    <t>2 02 90000 00 0000 150</t>
  </si>
  <si>
    <t>ВСЕГО РАСХОДОВ:</t>
  </si>
  <si>
    <t>Прочие межбюджетные трансферты общего характера</t>
  </si>
  <si>
    <t>1403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</si>
  <si>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</si>
  <si>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</si>
  <si>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</si>
  <si>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</si>
  <si>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</si>
  <si>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</si>
  <si>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</si>
  <si>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</si>
  <si>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</si>
  <si>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</si>
  <si>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</si>
  <si>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</si>
  <si>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</si>
  <si>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</si>
  <si>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</si>
  <si>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</si>
  <si>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</si>
  <si>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</si>
  <si>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</si>
  <si>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</si>
  <si>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</si>
  <si>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</si>
  <si>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</si>
  <si>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</si>
  <si>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</si>
  <si>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</si>
  <si>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в 2,5 раза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</si>
  <si>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</si>
  <si>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</si>
  <si>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</si>
  <si>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</si>
  <si>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</si>
  <si>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</si>
  <si>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</si>
  <si>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</si>
  <si>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</si>
  <si>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</si>
  <si>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</si>
  <si>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</si>
  <si>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</si>
  <si>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</si>
  <si>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</si>
  <si>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</si>
  <si>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</si>
  <si>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</si>
  <si>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</si>
  <si>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</si>
  <si>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</si>
  <si>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</si>
  <si>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</si>
  <si>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</si>
  <si>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</si>
  <si>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</si>
  <si>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</si>
  <si>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</si>
  <si>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</si>
  <si>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</si>
  <si>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</si>
  <si>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</si>
  <si>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</si>
  <si>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</si>
  <si>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</si>
  <si>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</si>
  <si>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</si>
  <si>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</si>
  <si>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</si>
  <si>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</si>
  <si>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</si>
  <si>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</si>
  <si>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</si>
  <si>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</si>
  <si>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</si>
  <si>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</si>
  <si>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</si>
  <si>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</si>
  <si>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</si>
  <si>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</si>
  <si>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</si>
  <si>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</si>
  <si>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в 2,3 раза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</si>
  <si>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</si>
  <si>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</si>
  <si>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</si>
  <si>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</si>
  <si>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</si>
  <si>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</si>
  <si>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</si>
  <si>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</si>
  <si>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</si>
  <si>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</si>
  <si>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</si>
  <si>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</si>
  <si>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</si>
  <si>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</si>
  <si>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</si>
  <si>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</si>
  <si>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</si>
  <si>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</si>
  <si>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</si>
  <si>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</si>
  <si>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</si>
  <si>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</si>
  <si>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</si>
  <si>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</si>
  <si>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</si>
  <si>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</si>
  <si>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в 1,5 раза</t>
  </si>
  <si>
    <t>Лесное хозяйство</t>
  </si>
  <si>
    <t>0407</t>
  </si>
  <si>
    <t>Водные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</si>
  <si>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</si>
  <si>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</si>
  <si>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</si>
  <si>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</si>
  <si>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</si>
  <si>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</si>
  <si>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</si>
  <si>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</si>
  <si>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</si>
  <si>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</si>
  <si>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</si>
  <si>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</si>
  <si>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</si>
  <si>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</si>
  <si>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</si>
  <si>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</si>
  <si>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</si>
  <si>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</si>
  <si>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</si>
  <si>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</si>
  <si>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</si>
  <si>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</si>
  <si>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</si>
  <si>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</si>
  <si>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</si>
  <si>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</si>
  <si>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</si>
  <si>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</si>
  <si>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</si>
  <si>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</si>
  <si>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</si>
  <si>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</si>
  <si>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</si>
  <si>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</si>
  <si>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</si>
  <si>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</si>
  <si>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</si>
  <si>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</si>
  <si>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</si>
  <si>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</si>
  <si>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</si>
  <si>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</si>
  <si>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</si>
  <si>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</si>
  <si>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</si>
  <si>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</si>
  <si>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</si>
  <si>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</si>
  <si>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</si>
  <si>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</si>
  <si>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Утвержденные 
бюджетные 
назначения (годовой план)</t>
  </si>
  <si>
    <t>Утвержденные 
бюджетные 
назначения             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</si>
</sst>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2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color theme="0"/>
      <name val="Arial Cyr"/>
      <charset val="204"/>
    </font>
    <font>
      <b/>
      <sz val="12"/>
      <color rgb="FF000000"/>
      <name val="Times New Roman"/>
      <family val="1"/>
      <charset val="204"/>
    </font>
    <font>
      <sz val="8"/>
      <color rgb="FFFF0000"/>
      <name val="Arial Cyr"/>
      <charset val="204"/>
    </font>
    <font>
      <sz val="1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Arial"/>
      <family val="2"/>
      <charset val="204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1" fillId="0" borderId="0"/>
    <xf numFmtId="0" fontId="17" fillId="0" borderId="0"/>
    <xf numFmtId="4" fontId="12" fillId="0" borderId="5">
      <alignment horizontal="right"/>
    </xf>
  </cellStyleXfs>
  <cellXfs count="9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4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5" fontId="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Border="1"/>
    <xf numFmtId="165" fontId="4" fillId="2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65" fontId="5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11" fillId="0" borderId="0" xfId="3"/>
    <xf numFmtId="165" fontId="12" fillId="0" borderId="0" xfId="3" applyNumberFormat="1" applyFont="1"/>
    <xf numFmtId="0" fontId="12" fillId="2" borderId="0" xfId="3" applyFont="1" applyFill="1" applyAlignment="1"/>
    <xf numFmtId="0" fontId="11" fillId="0" borderId="0" xfId="3" applyBorder="1"/>
    <xf numFmtId="0" fontId="14" fillId="0" borderId="0" xfId="3" applyFont="1" applyBorder="1"/>
    <xf numFmtId="165" fontId="2" fillId="2" borderId="1" xfId="3" applyNumberFormat="1" applyFont="1" applyFill="1" applyBorder="1" applyAlignment="1">
      <alignment horizontal="center" vertical="center" wrapText="1" shrinkToFit="1"/>
    </xf>
    <xf numFmtId="165" fontId="2" fillId="2" borderId="1" xfId="3" applyNumberFormat="1" applyFont="1" applyFill="1" applyBorder="1" applyAlignment="1">
      <alignment horizontal="right" vertical="center" wrapText="1" shrinkToFit="1"/>
    </xf>
    <xf numFmtId="165" fontId="10" fillId="2" borderId="1" xfId="3" applyNumberFormat="1" applyFont="1" applyFill="1" applyBorder="1" applyAlignment="1">
      <alignment horizontal="center" vertical="center" wrapText="1" shrinkToFit="1"/>
    </xf>
    <xf numFmtId="165" fontId="3" fillId="2" borderId="1" xfId="3" applyNumberFormat="1" applyFont="1" applyFill="1" applyBorder="1" applyAlignment="1">
      <alignment horizontal="right" vertical="center" wrapText="1" shrinkToFit="1"/>
    </xf>
    <xf numFmtId="165" fontId="3" fillId="0" borderId="1" xfId="3" applyNumberFormat="1" applyFont="1" applyFill="1" applyBorder="1" applyAlignment="1">
      <alignment horizontal="right" vertical="center" wrapText="1" shrinkToFit="1"/>
    </xf>
    <xf numFmtId="0" fontId="13" fillId="2" borderId="1" xfId="3" applyFont="1" applyFill="1" applyBorder="1" applyAlignment="1">
      <alignment horizontal="left" vertical="center" wrapText="1"/>
    </xf>
    <xf numFmtId="49" fontId="13" fillId="2" borderId="1" xfId="3" applyNumberFormat="1" applyFont="1" applyFill="1" applyBorder="1" applyAlignment="1">
      <alignment horizontal="center" vertical="center" shrinkToFit="1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165" fontId="2" fillId="0" borderId="1" xfId="3" applyNumberFormat="1" applyFont="1" applyFill="1" applyBorder="1" applyAlignment="1">
      <alignment horizontal="right" vertical="center" wrapText="1" shrinkToFit="1"/>
    </xf>
    <xf numFmtId="0" fontId="2" fillId="2" borderId="1" xfId="3" applyFont="1" applyFill="1" applyBorder="1" applyAlignment="1">
      <alignment horizontal="left" vertical="center" wrapText="1"/>
    </xf>
    <xf numFmtId="49" fontId="15" fillId="2" borderId="1" xfId="3" applyNumberFormat="1" applyFont="1" applyFill="1" applyBorder="1" applyAlignment="1">
      <alignment horizontal="center" vertical="center" shrinkToFit="1"/>
    </xf>
    <xf numFmtId="165" fontId="3" fillId="2" borderId="1" xfId="3" applyNumberFormat="1" applyFont="1" applyFill="1" applyBorder="1" applyAlignment="1">
      <alignment horizontal="center" vertical="center" wrapText="1" shrinkToFit="1"/>
    </xf>
    <xf numFmtId="0" fontId="3" fillId="2" borderId="1" xfId="3" applyFont="1" applyFill="1" applyBorder="1" applyAlignment="1">
      <alignment horizontal="left" vertical="center" wrapText="1"/>
    </xf>
    <xf numFmtId="0" fontId="11" fillId="4" borderId="0" xfId="3" applyFont="1" applyFill="1" applyBorder="1" applyAlignment="1">
      <alignment horizontal="left" wrapText="1"/>
    </xf>
    <xf numFmtId="0" fontId="11" fillId="5" borderId="0" xfId="3" applyFont="1" applyFill="1" applyBorder="1" applyAlignment="1">
      <alignment horizontal="left" wrapText="1"/>
    </xf>
    <xf numFmtId="0" fontId="11" fillId="4" borderId="0" xfId="3" applyFont="1" applyFill="1" applyBorder="1" applyAlignment="1">
      <alignment horizontal="justify" vertical="top" wrapText="1"/>
    </xf>
    <xf numFmtId="0" fontId="11" fillId="0" borderId="0" xfId="3" applyBorder="1" applyAlignment="1">
      <alignment vertical="top"/>
    </xf>
    <xf numFmtId="0" fontId="16" fillId="5" borderId="0" xfId="3" applyFont="1" applyFill="1" applyBorder="1" applyAlignment="1">
      <alignment wrapText="1"/>
    </xf>
    <xf numFmtId="0" fontId="9" fillId="0" borderId="0" xfId="3" applyFont="1" applyAlignment="1">
      <alignment horizontal="left" vertical="top" wrapText="1"/>
    </xf>
    <xf numFmtId="0" fontId="12" fillId="5" borderId="0" xfId="3" applyFont="1" applyFill="1" applyBorder="1" applyAlignment="1">
      <alignment wrapText="1"/>
    </xf>
    <xf numFmtId="165" fontId="10" fillId="2" borderId="1" xfId="3" applyNumberFormat="1" applyFont="1" applyFill="1" applyBorder="1" applyAlignment="1">
      <alignment horizontal="right" vertical="center" wrapText="1" shrinkToFit="1"/>
    </xf>
    <xf numFmtId="0" fontId="14" fillId="0" borderId="0" xfId="3" applyFont="1"/>
    <xf numFmtId="165" fontId="3" fillId="0" borderId="1" xfId="3" applyNumberFormat="1" applyFont="1" applyFill="1" applyBorder="1" applyAlignment="1">
      <alignment horizontal="right" vertical="center" shrinkToFit="1"/>
    </xf>
    <xf numFmtId="0" fontId="9" fillId="0" borderId="0" xfId="3" applyFont="1" applyAlignment="1">
      <alignment vertical="center" wrapText="1"/>
    </xf>
    <xf numFmtId="166" fontId="3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8" fillId="0" borderId="4" xfId="3" applyFont="1" applyBorder="1" applyAlignment="1">
      <alignment vertical="center" wrapText="1"/>
    </xf>
    <xf numFmtId="0" fontId="2" fillId="2" borderId="1" xfId="3" applyFont="1" applyFill="1" applyBorder="1" applyAlignment="1">
      <alignment horizontal="left" vertical="top" wrapText="1"/>
    </xf>
    <xf numFmtId="49" fontId="15" fillId="2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Alignment="1">
      <alignment horizontal="left" wrapText="1"/>
    </xf>
    <xf numFmtId="0" fontId="19" fillId="2" borderId="1" xfId="3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/>
    </xf>
    <xf numFmtId="0" fontId="5" fillId="3" borderId="1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right" vertical="center" wrapText="1"/>
    </xf>
    <xf numFmtId="0" fontId="20" fillId="2" borderId="0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3" fillId="2" borderId="0" xfId="3" applyFont="1" applyFill="1" applyBorder="1" applyAlignment="1">
      <alignment horizontal="left" vertical="center" wrapText="1"/>
    </xf>
    <xf numFmtId="0" fontId="2" fillId="0" borderId="3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1" fillId="2" borderId="0" xfId="3" applyFont="1" applyFill="1" applyBorder="1" applyAlignment="1">
      <alignment horizontal="center" vertical="top" wrapText="1"/>
    </xf>
    <xf numFmtId="0" fontId="15" fillId="3" borderId="1" xfId="3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/>
    </xf>
    <xf numFmtId="0" fontId="2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1"/>
  <sheetViews>
    <sheetView showZeros="0" tabSelected="1" view="pageBreakPreview" zoomScale="70" zoomScaleNormal="70" zoomScaleSheetLayoutView="70" workbookViewId="0">
      <selection activeCell="J12" sqref="J12:O18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7" style="1" customWidth="1"/>
    <col min="6" max="6" width="17.6640625" style="1" customWidth="1"/>
    <col min="7" max="7" width="25.6640625" style="1" customWidth="1"/>
    <col min="8" max="8" width="12.33203125" style="1" customWidth="1"/>
    <col min="9" max="9" width="18" style="1" customWidth="1"/>
    <col min="10" max="10" width="22" style="1" customWidth="1"/>
    <col min="11" max="16384" width="9.33203125" style="1"/>
  </cols>
  <sheetData>
    <row r="1" spans="1:15" ht="36.75" customHeight="1" x14ac:dyDescent="0.25">
      <c r="A1" s="75" t="s">
        <v>67</v>
      </c>
      <c r="B1" s="75"/>
      <c r="C1" s="75"/>
      <c r="D1" s="75"/>
      <c r="E1" s="75"/>
      <c r="F1" s="75"/>
      <c r="G1" s="75"/>
    </row>
    <row r="2" spans="1:15" ht="30.75" customHeight="1" x14ac:dyDescent="0.25">
      <c r="F2" s="11"/>
      <c r="G2" s="12" t="s">
        <v>66</v>
      </c>
    </row>
    <row r="3" spans="1:15" ht="36.75" customHeight="1" x14ac:dyDescent="0.25">
      <c r="A3" s="78" t="s">
        <v>60</v>
      </c>
      <c r="B3" s="78" t="s">
        <v>28</v>
      </c>
      <c r="C3" s="78" t="s">
        <v>79</v>
      </c>
      <c r="D3" s="78"/>
      <c r="E3" s="78"/>
      <c r="F3" s="14" t="s">
        <v>80</v>
      </c>
      <c r="G3" s="78" t="s">
        <v>69</v>
      </c>
      <c r="J3" s="79"/>
      <c r="K3" s="79"/>
      <c r="L3" s="79"/>
      <c r="M3" s="79"/>
      <c r="N3" s="79"/>
      <c r="O3" s="79"/>
    </row>
    <row r="4" spans="1:15" ht="70.5" customHeight="1" x14ac:dyDescent="0.25">
      <c r="A4" s="78"/>
      <c r="B4" s="78"/>
      <c r="C4" s="25" t="s">
        <v>250</v>
      </c>
      <c r="D4" s="25" t="s">
        <v>65</v>
      </c>
      <c r="E4" s="25" t="s">
        <v>68</v>
      </c>
      <c r="F4" s="14" t="s">
        <v>65</v>
      </c>
      <c r="G4" s="78"/>
      <c r="I4" s="20"/>
      <c r="J4" s="79"/>
      <c r="K4" s="79"/>
      <c r="L4" s="79"/>
      <c r="M4" s="79"/>
      <c r="N4" s="79"/>
      <c r="O4" s="79"/>
    </row>
    <row r="5" spans="1:15" ht="12.75" customHeight="1" x14ac:dyDescent="0.25">
      <c r="A5" s="5">
        <v>1</v>
      </c>
      <c r="B5" s="5">
        <v>2</v>
      </c>
      <c r="C5" s="72">
        <v>3</v>
      </c>
      <c r="D5" s="72">
        <v>4</v>
      </c>
      <c r="E5" s="72">
        <v>5</v>
      </c>
      <c r="F5" s="5">
        <v>6</v>
      </c>
      <c r="G5" s="5">
        <v>7</v>
      </c>
      <c r="H5" s="20"/>
      <c r="I5" s="20"/>
      <c r="J5" s="15"/>
      <c r="K5" s="15"/>
      <c r="L5" s="15"/>
      <c r="M5" s="15"/>
      <c r="N5" s="15"/>
      <c r="O5" s="15"/>
    </row>
    <row r="6" spans="1:15" ht="20.25" customHeight="1" x14ac:dyDescent="0.25">
      <c r="A6" s="6" t="s">
        <v>0</v>
      </c>
      <c r="B6" s="8" t="s">
        <v>45</v>
      </c>
      <c r="C6" s="7">
        <f>C7+C31</f>
        <v>85406670.799999997</v>
      </c>
      <c r="D6" s="7">
        <f>D7+D31</f>
        <v>41618519.300000004</v>
      </c>
      <c r="E6" s="7">
        <f t="shared" ref="E6:E38" si="0">D6/C6*100</f>
        <v>48.729822752908433</v>
      </c>
      <c r="F6" s="7">
        <f>F7+F31</f>
        <v>38355069.619999997</v>
      </c>
      <c r="G6" s="7">
        <f t="shared" ref="G6:G38" si="1">D6/F6*100</f>
        <v>108.50852237352817</v>
      </c>
      <c r="J6" s="80"/>
      <c r="K6" s="80"/>
      <c r="L6" s="80"/>
      <c r="M6" s="80"/>
      <c r="N6" s="80"/>
      <c r="O6" s="80"/>
    </row>
    <row r="7" spans="1:15" ht="20.25" customHeight="1" x14ac:dyDescent="0.25">
      <c r="A7" s="6"/>
      <c r="B7" s="8" t="s">
        <v>61</v>
      </c>
      <c r="C7" s="7">
        <f>C8+C11+C15+C20+C26+C29+C30</f>
        <v>81557369.099999994</v>
      </c>
      <c r="D7" s="7">
        <f>D8+D11+D15+D20+D26+D29+D30</f>
        <v>39846465.000000007</v>
      </c>
      <c r="E7" s="7">
        <f t="shared" si="0"/>
        <v>48.856976922763451</v>
      </c>
      <c r="F7" s="7">
        <f>F8+F11+F15+F20+F26+F29+F30</f>
        <v>36671785.82</v>
      </c>
      <c r="G7" s="7">
        <f t="shared" si="1"/>
        <v>108.65700731233167</v>
      </c>
      <c r="I7" s="13"/>
      <c r="J7" s="80"/>
      <c r="K7" s="80"/>
      <c r="L7" s="80"/>
      <c r="M7" s="80"/>
      <c r="N7" s="80"/>
      <c r="O7" s="80"/>
    </row>
    <row r="8" spans="1:15" ht="26.25" customHeight="1" x14ac:dyDescent="0.25">
      <c r="A8" s="2" t="s">
        <v>31</v>
      </c>
      <c r="B8" s="3" t="s">
        <v>46</v>
      </c>
      <c r="C8" s="9">
        <f>C9+C10</f>
        <v>53442922.799999997</v>
      </c>
      <c r="D8" s="9">
        <f>D9+D10</f>
        <v>26646328.600000001</v>
      </c>
      <c r="E8" s="73">
        <f t="shared" si="0"/>
        <v>49.859414874667003</v>
      </c>
      <c r="F8" s="9">
        <f>F9+F10</f>
        <v>24457034.409999996</v>
      </c>
      <c r="G8" s="9">
        <f t="shared" si="1"/>
        <v>108.95159303985298</v>
      </c>
      <c r="H8" s="21"/>
      <c r="I8" s="13"/>
      <c r="J8" s="80"/>
      <c r="K8" s="80"/>
      <c r="L8" s="80"/>
      <c r="M8" s="80"/>
      <c r="N8" s="80"/>
      <c r="O8" s="80"/>
    </row>
    <row r="9" spans="1:15" ht="24.75" customHeight="1" x14ac:dyDescent="0.25">
      <c r="A9" s="2" t="s">
        <v>1</v>
      </c>
      <c r="B9" s="3" t="s">
        <v>2</v>
      </c>
      <c r="C9" s="9">
        <v>20771827.600000001</v>
      </c>
      <c r="D9" s="4">
        <v>11731745.699999999</v>
      </c>
      <c r="E9" s="73">
        <f t="shared" si="0"/>
        <v>56.479121269040377</v>
      </c>
      <c r="F9" s="4">
        <v>10406250.689999999</v>
      </c>
      <c r="G9" s="4">
        <f t="shared" si="1"/>
        <v>112.73748874100976</v>
      </c>
      <c r="H9" s="21"/>
      <c r="I9" s="13"/>
      <c r="J9" s="80"/>
      <c r="K9" s="80"/>
      <c r="L9" s="80"/>
      <c r="M9" s="80"/>
      <c r="N9" s="80"/>
      <c r="O9" s="80"/>
    </row>
    <row r="10" spans="1:15" ht="23.25" customHeight="1" x14ac:dyDescent="0.25">
      <c r="A10" s="2" t="s">
        <v>3</v>
      </c>
      <c r="B10" s="3" t="s">
        <v>4</v>
      </c>
      <c r="C10" s="9">
        <v>32671095.199999999</v>
      </c>
      <c r="D10" s="4">
        <v>14914582.9</v>
      </c>
      <c r="E10" s="73">
        <f t="shared" si="0"/>
        <v>45.650697684600431</v>
      </c>
      <c r="F10" s="4">
        <v>14050783.719999999</v>
      </c>
      <c r="G10" s="4">
        <f t="shared" si="1"/>
        <v>106.147693945146</v>
      </c>
      <c r="H10" s="21"/>
      <c r="I10" s="13"/>
      <c r="J10" s="80"/>
      <c r="K10" s="80"/>
      <c r="L10" s="80"/>
      <c r="M10" s="80"/>
      <c r="N10" s="80"/>
      <c r="O10" s="80"/>
    </row>
    <row r="11" spans="1:15" ht="57" customHeight="1" x14ac:dyDescent="0.25">
      <c r="A11" s="2" t="s">
        <v>32</v>
      </c>
      <c r="B11" s="22" t="s">
        <v>33</v>
      </c>
      <c r="C11" s="9">
        <f>C12</f>
        <v>7906222.5</v>
      </c>
      <c r="D11" s="9">
        <f>D12</f>
        <v>3859350.5999999996</v>
      </c>
      <c r="E11" s="73">
        <f t="shared" si="0"/>
        <v>48.814090420551651</v>
      </c>
      <c r="F11" s="9">
        <f>F12</f>
        <v>2995932.0300000003</v>
      </c>
      <c r="G11" s="9">
        <f t="shared" si="1"/>
        <v>128.81969822259282</v>
      </c>
      <c r="H11" s="13"/>
      <c r="I11" s="13"/>
      <c r="J11" s="21"/>
      <c r="K11" s="21"/>
      <c r="L11" s="21"/>
      <c r="M11" s="21"/>
      <c r="N11" s="21"/>
      <c r="O11" s="21"/>
    </row>
    <row r="12" spans="1:15" ht="37.5" customHeight="1" x14ac:dyDescent="0.25">
      <c r="A12" s="2" t="s">
        <v>5</v>
      </c>
      <c r="B12" s="3" t="s">
        <v>6</v>
      </c>
      <c r="C12" s="10">
        <f>C13+C14</f>
        <v>7906222.5</v>
      </c>
      <c r="D12" s="10">
        <f>D13+D14</f>
        <v>3859350.5999999996</v>
      </c>
      <c r="E12" s="73">
        <f t="shared" si="0"/>
        <v>48.814090420551651</v>
      </c>
      <c r="F12" s="10">
        <f>F13+F14</f>
        <v>2995932.0300000003</v>
      </c>
      <c r="G12" s="10">
        <f t="shared" si="1"/>
        <v>128.81969822259282</v>
      </c>
      <c r="J12" s="77"/>
      <c r="K12" s="77"/>
      <c r="L12" s="77"/>
      <c r="M12" s="77"/>
      <c r="N12" s="77"/>
      <c r="O12" s="77"/>
    </row>
    <row r="13" spans="1:15" ht="15.75" customHeight="1" x14ac:dyDescent="0.25">
      <c r="A13" s="2"/>
      <c r="B13" s="17" t="s">
        <v>62</v>
      </c>
      <c r="C13" s="10">
        <v>1948794.6</v>
      </c>
      <c r="D13" s="4">
        <v>849925.2</v>
      </c>
      <c r="E13" s="73">
        <f t="shared" si="0"/>
        <v>43.612867153880657</v>
      </c>
      <c r="F13" s="4">
        <v>483599.82999999996</v>
      </c>
      <c r="G13" s="4">
        <f t="shared" si="1"/>
        <v>175.74968957288507</v>
      </c>
      <c r="J13" s="77"/>
      <c r="K13" s="77"/>
      <c r="L13" s="77"/>
      <c r="M13" s="77"/>
      <c r="N13" s="77"/>
      <c r="O13" s="77"/>
    </row>
    <row r="14" spans="1:15" ht="17.25" customHeight="1" x14ac:dyDescent="0.25">
      <c r="A14" s="2"/>
      <c r="B14" s="17" t="s">
        <v>63</v>
      </c>
      <c r="C14" s="10">
        <v>5957427.9000000004</v>
      </c>
      <c r="D14" s="4">
        <v>3009425.4</v>
      </c>
      <c r="E14" s="73">
        <f t="shared" si="0"/>
        <v>50.515515261208613</v>
      </c>
      <c r="F14" s="4">
        <v>2512332.2000000002</v>
      </c>
      <c r="G14" s="4">
        <f t="shared" si="1"/>
        <v>119.78612541764977</v>
      </c>
      <c r="J14" s="77"/>
      <c r="K14" s="77"/>
      <c r="L14" s="77"/>
      <c r="M14" s="77"/>
      <c r="N14" s="77"/>
      <c r="O14" s="77"/>
    </row>
    <row r="15" spans="1:15" ht="19.5" customHeight="1" x14ac:dyDescent="0.25">
      <c r="A15" s="2" t="s">
        <v>34</v>
      </c>
      <c r="B15" s="3" t="s">
        <v>35</v>
      </c>
      <c r="C15" s="9">
        <f>C16+C17+C18+C19</f>
        <v>5761196.6000000006</v>
      </c>
      <c r="D15" s="9">
        <f>D16+D17+D18+D19</f>
        <v>3256486.3</v>
      </c>
      <c r="E15" s="73">
        <f t="shared" si="0"/>
        <v>56.524477918354663</v>
      </c>
      <c r="F15" s="9">
        <f>F16+F17+F18+F19</f>
        <v>3006936.2000000007</v>
      </c>
      <c r="G15" s="9">
        <f t="shared" si="1"/>
        <v>108.29914848209945</v>
      </c>
      <c r="J15" s="77"/>
      <c r="K15" s="77"/>
      <c r="L15" s="77"/>
      <c r="M15" s="77"/>
      <c r="N15" s="77"/>
      <c r="O15" s="77"/>
    </row>
    <row r="16" spans="1:15" ht="33.75" customHeight="1" x14ac:dyDescent="0.25">
      <c r="A16" s="2" t="s">
        <v>7</v>
      </c>
      <c r="B16" s="3" t="s">
        <v>8</v>
      </c>
      <c r="C16" s="9">
        <v>4293588.3</v>
      </c>
      <c r="D16" s="9">
        <v>2342689</v>
      </c>
      <c r="E16" s="73">
        <f t="shared" si="0"/>
        <v>54.562497293930114</v>
      </c>
      <c r="F16" s="9">
        <v>2143727.6</v>
      </c>
      <c r="G16" s="4">
        <f t="shared" si="1"/>
        <v>109.28109522870348</v>
      </c>
      <c r="J16" s="77"/>
      <c r="K16" s="77"/>
      <c r="L16" s="77"/>
      <c r="M16" s="77"/>
      <c r="N16" s="77"/>
      <c r="O16" s="77"/>
    </row>
    <row r="17" spans="1:15" ht="33.75" customHeight="1" x14ac:dyDescent="0.25">
      <c r="A17" s="2" t="s">
        <v>71</v>
      </c>
      <c r="B17" s="3" t="s">
        <v>72</v>
      </c>
      <c r="C17" s="9">
        <v>980769.4</v>
      </c>
      <c r="D17" s="9">
        <v>501074.6</v>
      </c>
      <c r="E17" s="73">
        <f t="shared" si="0"/>
        <v>51.089950400165421</v>
      </c>
      <c r="F17" s="9">
        <v>544812.80000000005</v>
      </c>
      <c r="G17" s="4">
        <f t="shared" si="1"/>
        <v>91.971884654692388</v>
      </c>
      <c r="J17" s="77"/>
      <c r="K17" s="77"/>
      <c r="L17" s="77"/>
      <c r="M17" s="77"/>
      <c r="N17" s="77"/>
      <c r="O17" s="77"/>
    </row>
    <row r="18" spans="1:15" ht="36" customHeight="1" x14ac:dyDescent="0.25">
      <c r="A18" s="2" t="s">
        <v>59</v>
      </c>
      <c r="B18" s="3" t="s">
        <v>58</v>
      </c>
      <c r="C18" s="10">
        <v>434968.2</v>
      </c>
      <c r="D18" s="4">
        <v>385228.9</v>
      </c>
      <c r="E18" s="73">
        <f t="shared" si="0"/>
        <v>88.564842211453623</v>
      </c>
      <c r="F18" s="4">
        <v>295325.2</v>
      </c>
      <c r="G18" s="4">
        <f t="shared" si="1"/>
        <v>130.44227177362447</v>
      </c>
      <c r="J18" s="77"/>
      <c r="K18" s="77"/>
      <c r="L18" s="77"/>
      <c r="M18" s="77"/>
      <c r="N18" s="77"/>
      <c r="O18" s="77"/>
    </row>
    <row r="19" spans="1:15" ht="31.5" x14ac:dyDescent="0.25">
      <c r="A19" s="2" t="s">
        <v>73</v>
      </c>
      <c r="B19" s="3" t="s">
        <v>74</v>
      </c>
      <c r="C19" s="10">
        <v>51870.7</v>
      </c>
      <c r="D19" s="4">
        <v>27493.8</v>
      </c>
      <c r="E19" s="73">
        <f t="shared" si="0"/>
        <v>53.004490010738238</v>
      </c>
      <c r="F19" s="4">
        <v>23070.6</v>
      </c>
      <c r="G19" s="4">
        <f t="shared" si="1"/>
        <v>119.1724532521911</v>
      </c>
      <c r="J19" s="23"/>
      <c r="K19" s="23"/>
      <c r="L19" s="23"/>
      <c r="M19" s="23"/>
      <c r="N19" s="23"/>
      <c r="O19" s="23"/>
    </row>
    <row r="20" spans="1:15" ht="29.25" customHeight="1" x14ac:dyDescent="0.25">
      <c r="A20" s="16" t="s">
        <v>36</v>
      </c>
      <c r="B20" s="3" t="s">
        <v>37</v>
      </c>
      <c r="C20" s="9">
        <f>C21+C22+C23+C24+C25</f>
        <v>13632026.5</v>
      </c>
      <c r="D20" s="9">
        <f>D21+D22+D23+D24+D25</f>
        <v>5715184.7000000002</v>
      </c>
      <c r="E20" s="73">
        <f t="shared" si="0"/>
        <v>41.924688893467163</v>
      </c>
      <c r="F20" s="9">
        <f>F21+F22+F23+F24+F25</f>
        <v>5825126.9799999995</v>
      </c>
      <c r="G20" s="9">
        <f t="shared" si="1"/>
        <v>98.112620027383514</v>
      </c>
    </row>
    <row r="21" spans="1:15" ht="29.25" customHeight="1" x14ac:dyDescent="0.25">
      <c r="A21" s="16" t="s">
        <v>75</v>
      </c>
      <c r="B21" s="3" t="s">
        <v>76</v>
      </c>
      <c r="C21" s="9">
        <v>1054266</v>
      </c>
      <c r="D21" s="9">
        <v>153644.6</v>
      </c>
      <c r="E21" s="73">
        <f t="shared" si="0"/>
        <v>14.573608557992006</v>
      </c>
      <c r="F21" s="9">
        <v>128353.4</v>
      </c>
      <c r="G21" s="9">
        <f t="shared" si="1"/>
        <v>119.70434752799693</v>
      </c>
    </row>
    <row r="22" spans="1:15" ht="30" customHeight="1" x14ac:dyDescent="0.25">
      <c r="A22" s="2" t="s">
        <v>9</v>
      </c>
      <c r="B22" s="3" t="s">
        <v>10</v>
      </c>
      <c r="C22" s="10">
        <v>8511155.9000000004</v>
      </c>
      <c r="D22" s="4">
        <v>4532195</v>
      </c>
      <c r="E22" s="73">
        <f t="shared" si="0"/>
        <v>53.250052674983891</v>
      </c>
      <c r="F22" s="4">
        <v>4727157.47</v>
      </c>
      <c r="G22" s="4">
        <f t="shared" si="1"/>
        <v>95.875693347698018</v>
      </c>
    </row>
    <row r="23" spans="1:15" ht="30" customHeight="1" x14ac:dyDescent="0.25">
      <c r="A23" s="2" t="s">
        <v>11</v>
      </c>
      <c r="B23" s="3" t="s">
        <v>12</v>
      </c>
      <c r="C23" s="10">
        <v>2607740.2999999998</v>
      </c>
      <c r="D23" s="4">
        <v>557630.19999999995</v>
      </c>
      <c r="E23" s="73">
        <f t="shared" si="0"/>
        <v>21.38365541998181</v>
      </c>
      <c r="F23" s="4">
        <v>502426.51</v>
      </c>
      <c r="G23" s="4">
        <f t="shared" si="1"/>
        <v>110.98741585112614</v>
      </c>
    </row>
    <row r="24" spans="1:15" ht="27" customHeight="1" x14ac:dyDescent="0.25">
      <c r="A24" s="2" t="s">
        <v>13</v>
      </c>
      <c r="B24" s="3" t="s">
        <v>14</v>
      </c>
      <c r="C24" s="10">
        <v>15500</v>
      </c>
      <c r="D24" s="4">
        <v>4291</v>
      </c>
      <c r="E24" s="73">
        <f t="shared" si="0"/>
        <v>27.683870967741935</v>
      </c>
      <c r="F24" s="4">
        <v>4302</v>
      </c>
      <c r="G24" s="4">
        <f t="shared" si="1"/>
        <v>99.744304974430491</v>
      </c>
    </row>
    <row r="25" spans="1:15" ht="24.75" customHeight="1" x14ac:dyDescent="0.25">
      <c r="A25" s="2" t="s">
        <v>77</v>
      </c>
      <c r="B25" s="3" t="s">
        <v>78</v>
      </c>
      <c r="C25" s="10">
        <v>1443364.3</v>
      </c>
      <c r="D25" s="4">
        <v>467423.9</v>
      </c>
      <c r="E25" s="73">
        <f t="shared" si="0"/>
        <v>32.384332908885163</v>
      </c>
      <c r="F25" s="4">
        <v>462887.6</v>
      </c>
      <c r="G25" s="4">
        <f t="shared" si="1"/>
        <v>100.98000032837346</v>
      </c>
    </row>
    <row r="26" spans="1:15" ht="33" customHeight="1" x14ac:dyDescent="0.25">
      <c r="A26" s="16" t="s">
        <v>38</v>
      </c>
      <c r="B26" s="3" t="s">
        <v>39</v>
      </c>
      <c r="C26" s="9">
        <f>C27+C28</f>
        <v>59756</v>
      </c>
      <c r="D26" s="9">
        <f>D27+D28</f>
        <v>24141.9</v>
      </c>
      <c r="E26" s="73">
        <f t="shared" si="0"/>
        <v>40.400796572729107</v>
      </c>
      <c r="F26" s="9">
        <f>F27+F28</f>
        <v>29831.500000000004</v>
      </c>
      <c r="G26" s="4">
        <f t="shared" si="1"/>
        <v>80.927543033370767</v>
      </c>
    </row>
    <row r="27" spans="1:15" ht="28.5" customHeight="1" x14ac:dyDescent="0.25">
      <c r="A27" s="2" t="s">
        <v>15</v>
      </c>
      <c r="B27" s="3" t="s">
        <v>16</v>
      </c>
      <c r="C27" s="10">
        <v>57546</v>
      </c>
      <c r="D27" s="4">
        <v>24202.5</v>
      </c>
      <c r="E27" s="73">
        <f t="shared" si="0"/>
        <v>42.057658221249092</v>
      </c>
      <c r="F27" s="4">
        <v>29021.600000000002</v>
      </c>
      <c r="G27" s="4">
        <f t="shared" si="1"/>
        <v>83.394781817680624</v>
      </c>
    </row>
    <row r="28" spans="1:15" ht="45.75" customHeight="1" x14ac:dyDescent="0.25">
      <c r="A28" s="2" t="s">
        <v>17</v>
      </c>
      <c r="B28" s="3" t="s">
        <v>18</v>
      </c>
      <c r="C28" s="10">
        <v>2210</v>
      </c>
      <c r="D28" s="4">
        <v>-60.6</v>
      </c>
      <c r="E28" s="73"/>
      <c r="F28" s="4">
        <v>809.9</v>
      </c>
      <c r="G28" s="4"/>
    </row>
    <row r="29" spans="1:15" ht="21.75" customHeight="1" x14ac:dyDescent="0.25">
      <c r="A29" s="2" t="s">
        <v>19</v>
      </c>
      <c r="B29" s="3" t="s">
        <v>47</v>
      </c>
      <c r="C29" s="10">
        <v>754094.7</v>
      </c>
      <c r="D29" s="4">
        <v>344975.7</v>
      </c>
      <c r="E29" s="73">
        <f t="shared" si="0"/>
        <v>45.746999680544107</v>
      </c>
      <c r="F29" s="4">
        <v>356903</v>
      </c>
      <c r="G29" s="4">
        <f t="shared" si="1"/>
        <v>96.65811158774234</v>
      </c>
    </row>
    <row r="30" spans="1:15" ht="53.25" customHeight="1" x14ac:dyDescent="0.25">
      <c r="A30" s="2" t="s">
        <v>20</v>
      </c>
      <c r="B30" s="3" t="s">
        <v>48</v>
      </c>
      <c r="C30" s="10">
        <v>1150</v>
      </c>
      <c r="D30" s="4">
        <v>-2.8</v>
      </c>
      <c r="E30" s="73"/>
      <c r="F30" s="4">
        <v>21.7</v>
      </c>
      <c r="G30" s="4"/>
    </row>
    <row r="31" spans="1:15" ht="15.75" x14ac:dyDescent="0.25">
      <c r="A31" s="2"/>
      <c r="B31" s="8" t="s">
        <v>64</v>
      </c>
      <c r="C31" s="18">
        <f>C32+C33+C34+C35+C36+C37+C38</f>
        <v>3849301.6999999997</v>
      </c>
      <c r="D31" s="18">
        <f>D32+D33+D34+D35+D36+D37+D38</f>
        <v>1772054.3000000003</v>
      </c>
      <c r="E31" s="7">
        <f t="shared" si="0"/>
        <v>46.035734221612209</v>
      </c>
      <c r="F31" s="18">
        <f>F32+F33+F34+F35+F36+F37+F38</f>
        <v>1683283.7999999998</v>
      </c>
      <c r="G31" s="7">
        <f t="shared" si="1"/>
        <v>105.27365023057908</v>
      </c>
    </row>
    <row r="32" spans="1:15" ht="56.25" customHeight="1" x14ac:dyDescent="0.25">
      <c r="A32" s="2" t="s">
        <v>21</v>
      </c>
      <c r="B32" s="3" t="s">
        <v>49</v>
      </c>
      <c r="C32" s="10">
        <v>1342141.4000000001</v>
      </c>
      <c r="D32" s="19">
        <v>652807.6</v>
      </c>
      <c r="E32" s="73">
        <f t="shared" si="0"/>
        <v>48.639256638682028</v>
      </c>
      <c r="F32" s="10">
        <v>516460.7</v>
      </c>
      <c r="G32" s="4">
        <f t="shared" si="1"/>
        <v>126.40024691133323</v>
      </c>
    </row>
    <row r="33" spans="1:10" ht="39" customHeight="1" x14ac:dyDescent="0.25">
      <c r="A33" s="2" t="s">
        <v>22</v>
      </c>
      <c r="B33" s="3" t="s">
        <v>50</v>
      </c>
      <c r="C33" s="10">
        <v>151758.20000000001</v>
      </c>
      <c r="D33" s="19">
        <v>124894.39999999999</v>
      </c>
      <c r="E33" s="73">
        <f t="shared" si="0"/>
        <v>82.298287670781534</v>
      </c>
      <c r="F33" s="10">
        <v>107363.5</v>
      </c>
      <c r="G33" s="4">
        <f t="shared" si="1"/>
        <v>116.3285474113642</v>
      </c>
    </row>
    <row r="34" spans="1:10" ht="39.75" customHeight="1" x14ac:dyDescent="0.25">
      <c r="A34" s="2" t="s">
        <v>23</v>
      </c>
      <c r="B34" s="3" t="s">
        <v>51</v>
      </c>
      <c r="C34" s="10">
        <v>575065.59999999998</v>
      </c>
      <c r="D34" s="19">
        <v>307791.59999999998</v>
      </c>
      <c r="E34" s="73">
        <f t="shared" si="0"/>
        <v>53.522867651968753</v>
      </c>
      <c r="F34" s="10">
        <v>263408.2</v>
      </c>
      <c r="G34" s="4">
        <f t="shared" si="1"/>
        <v>116.8496652723795</v>
      </c>
    </row>
    <row r="35" spans="1:10" ht="39" customHeight="1" x14ac:dyDescent="0.25">
      <c r="A35" s="2" t="s">
        <v>24</v>
      </c>
      <c r="B35" s="3" t="s">
        <v>52</v>
      </c>
      <c r="C35" s="10">
        <v>729461.79999999993</v>
      </c>
      <c r="D35" s="19">
        <v>161044.09999999998</v>
      </c>
      <c r="E35" s="73">
        <f t="shared" si="0"/>
        <v>22.07711219422319</v>
      </c>
      <c r="F35" s="10">
        <v>250203.79999999996</v>
      </c>
      <c r="G35" s="4">
        <f t="shared" si="1"/>
        <v>64.365169513812333</v>
      </c>
    </row>
    <row r="36" spans="1:10" ht="27" customHeight="1" x14ac:dyDescent="0.25">
      <c r="A36" s="2" t="s">
        <v>25</v>
      </c>
      <c r="B36" s="3" t="s">
        <v>53</v>
      </c>
      <c r="C36" s="10">
        <v>15108.6</v>
      </c>
      <c r="D36" s="19">
        <v>12583.2</v>
      </c>
      <c r="E36" s="73">
        <f t="shared" si="0"/>
        <v>83.285016480679886</v>
      </c>
      <c r="F36" s="10">
        <v>10946.400000000001</v>
      </c>
      <c r="G36" s="4">
        <f t="shared" si="1"/>
        <v>114.95286121464589</v>
      </c>
    </row>
    <row r="37" spans="1:10" ht="27.75" customHeight="1" x14ac:dyDescent="0.25">
      <c r="A37" s="2" t="s">
        <v>26</v>
      </c>
      <c r="B37" s="3" t="s">
        <v>54</v>
      </c>
      <c r="C37" s="10">
        <v>1025065.2999999999</v>
      </c>
      <c r="D37" s="19">
        <v>507097.30000000005</v>
      </c>
      <c r="E37" s="73">
        <f t="shared" si="0"/>
        <v>49.469755731659248</v>
      </c>
      <c r="F37" s="10">
        <v>527999.30000000005</v>
      </c>
      <c r="G37" s="4">
        <f t="shared" si="1"/>
        <v>96.04128263048834</v>
      </c>
    </row>
    <row r="38" spans="1:10" ht="25.5" customHeight="1" x14ac:dyDescent="0.25">
      <c r="A38" s="2" t="s">
        <v>27</v>
      </c>
      <c r="B38" s="3" t="s">
        <v>55</v>
      </c>
      <c r="C38" s="10">
        <v>10700.8</v>
      </c>
      <c r="D38" s="19">
        <v>5836.0999999999995</v>
      </c>
      <c r="E38" s="73">
        <f t="shared" si="0"/>
        <v>54.5389129784689</v>
      </c>
      <c r="F38" s="10">
        <v>6901.9</v>
      </c>
      <c r="G38" s="4">
        <f t="shared" si="1"/>
        <v>84.557875367652386</v>
      </c>
    </row>
    <row r="39" spans="1:10" ht="24" customHeight="1" x14ac:dyDescent="0.25">
      <c r="A39" s="24" t="s">
        <v>30</v>
      </c>
      <c r="B39" s="8" t="s">
        <v>56</v>
      </c>
      <c r="C39" s="31">
        <v>29574969.300000001</v>
      </c>
      <c r="D39" s="31">
        <v>10303681.199999999</v>
      </c>
      <c r="E39" s="7">
        <f t="shared" ref="E39:E46" si="2">D39/C39*100</f>
        <v>34.839194913382379</v>
      </c>
      <c r="F39" s="7">
        <v>8904091.5</v>
      </c>
      <c r="G39" s="7">
        <f t="shared" ref="G39:G46" si="3">D39/F39*100</f>
        <v>115.71850087120062</v>
      </c>
      <c r="I39" s="27"/>
      <c r="J39" s="28"/>
    </row>
    <row r="40" spans="1:10" ht="54" customHeight="1" x14ac:dyDescent="0.25">
      <c r="A40" s="2" t="s">
        <v>44</v>
      </c>
      <c r="B40" s="3" t="s">
        <v>57</v>
      </c>
      <c r="C40" s="32">
        <f>C41+C42+C43+C44+C45</f>
        <v>29529698.800000001</v>
      </c>
      <c r="D40" s="32">
        <f>D41+D42+D43+D44+D45</f>
        <v>10107583</v>
      </c>
      <c r="E40" s="4">
        <f t="shared" si="2"/>
        <v>34.228534020807558</v>
      </c>
      <c r="F40" s="4">
        <f>F41+F42+F43+F44+F45</f>
        <v>8960377.5</v>
      </c>
      <c r="G40" s="4">
        <f t="shared" si="3"/>
        <v>112.80309339645567</v>
      </c>
      <c r="I40" s="29"/>
      <c r="J40" s="30"/>
    </row>
    <row r="41" spans="1:10" ht="36.75" customHeight="1" x14ac:dyDescent="0.25">
      <c r="A41" s="2" t="s">
        <v>81</v>
      </c>
      <c r="B41" s="3" t="s">
        <v>40</v>
      </c>
      <c r="C41" s="32">
        <v>10624682.6</v>
      </c>
      <c r="D41" s="32">
        <v>5312342.5999999996</v>
      </c>
      <c r="E41" s="4">
        <f t="shared" si="2"/>
        <v>50.000012235659632</v>
      </c>
      <c r="F41" s="4">
        <v>5179895</v>
      </c>
      <c r="G41" s="4">
        <f t="shared" si="3"/>
        <v>102.55695530507857</v>
      </c>
      <c r="I41" s="29"/>
      <c r="J41" s="30"/>
    </row>
    <row r="42" spans="1:10" ht="39.75" customHeight="1" x14ac:dyDescent="0.25">
      <c r="A42" s="2" t="s">
        <v>82</v>
      </c>
      <c r="B42" s="3" t="s">
        <v>41</v>
      </c>
      <c r="C42" s="32">
        <v>9086419.5</v>
      </c>
      <c r="D42" s="32">
        <v>1771128.4</v>
      </c>
      <c r="E42" s="4">
        <f t="shared" si="2"/>
        <v>19.492038640742923</v>
      </c>
      <c r="F42" s="4">
        <v>1318822</v>
      </c>
      <c r="G42" s="4">
        <f t="shared" si="3"/>
        <v>134.29624316245861</v>
      </c>
      <c r="I42" s="29"/>
      <c r="J42" s="30"/>
    </row>
    <row r="43" spans="1:10" ht="34.5" customHeight="1" x14ac:dyDescent="0.25">
      <c r="A43" s="2" t="s">
        <v>83</v>
      </c>
      <c r="B43" s="3" t="s">
        <v>42</v>
      </c>
      <c r="C43" s="32">
        <v>4540260</v>
      </c>
      <c r="D43" s="32">
        <v>2072251.4</v>
      </c>
      <c r="E43" s="4">
        <f t="shared" si="2"/>
        <v>45.641690123473104</v>
      </c>
      <c r="F43" s="4">
        <v>1630759.3</v>
      </c>
      <c r="G43" s="4">
        <f t="shared" si="3"/>
        <v>127.07279363668201</v>
      </c>
      <c r="I43" s="29"/>
      <c r="J43" s="30"/>
    </row>
    <row r="44" spans="1:10" ht="23.25" customHeight="1" x14ac:dyDescent="0.25">
      <c r="A44" s="2" t="s">
        <v>84</v>
      </c>
      <c r="B44" s="3" t="s">
        <v>29</v>
      </c>
      <c r="C44" s="32">
        <v>5278336.7</v>
      </c>
      <c r="D44" s="32">
        <v>951860.6</v>
      </c>
      <c r="E44" s="4">
        <f t="shared" si="2"/>
        <v>18.033343723601412</v>
      </c>
      <c r="F44" s="4">
        <v>830791.2</v>
      </c>
      <c r="G44" s="4">
        <f t="shared" si="3"/>
        <v>114.57278314936413</v>
      </c>
      <c r="I44" s="29"/>
      <c r="J44" s="30"/>
    </row>
    <row r="45" spans="1:10" ht="35.25" customHeight="1" x14ac:dyDescent="0.25">
      <c r="A45" s="2" t="s">
        <v>85</v>
      </c>
      <c r="B45" s="3" t="s">
        <v>43</v>
      </c>
      <c r="C45" s="32">
        <v>0</v>
      </c>
      <c r="D45" s="32">
        <v>0</v>
      </c>
      <c r="E45" s="26" t="e">
        <f t="shared" si="2"/>
        <v>#DIV/0!</v>
      </c>
      <c r="F45" s="4">
        <v>110</v>
      </c>
      <c r="G45" s="4">
        <f t="shared" si="3"/>
        <v>0</v>
      </c>
      <c r="I45" s="29"/>
      <c r="J45" s="30"/>
    </row>
    <row r="46" spans="1:10" ht="22.5" customHeight="1" x14ac:dyDescent="0.25">
      <c r="A46" s="76" t="s">
        <v>70</v>
      </c>
      <c r="B46" s="76"/>
      <c r="C46" s="31">
        <f t="shared" ref="C46:D46" si="4">C39+C6</f>
        <v>114981640.09999999</v>
      </c>
      <c r="D46" s="31">
        <f t="shared" si="4"/>
        <v>51922200.5</v>
      </c>
      <c r="E46" s="7">
        <f t="shared" si="2"/>
        <v>45.156948931014604</v>
      </c>
      <c r="F46" s="7">
        <f>F39+F6</f>
        <v>47259161.119999997</v>
      </c>
      <c r="G46" s="7">
        <f t="shared" si="3"/>
        <v>109.86695334722438</v>
      </c>
      <c r="I46" s="27"/>
      <c r="J46" s="30"/>
    </row>
    <row r="48" spans="1:10" ht="30.75" customHeight="1" x14ac:dyDescent="0.25">
      <c r="A48" s="81"/>
      <c r="B48" s="81"/>
      <c r="C48" s="81"/>
      <c r="D48" s="81"/>
      <c r="E48" s="81"/>
      <c r="F48" s="81"/>
      <c r="G48" s="81"/>
    </row>
    <row r="49" spans="1:7" ht="22.5" customHeight="1" x14ac:dyDescent="0.25">
      <c r="A49" s="74"/>
      <c r="B49" s="74"/>
      <c r="C49" s="74"/>
      <c r="D49" s="74"/>
      <c r="E49" s="74"/>
      <c r="F49" s="74"/>
      <c r="G49" s="74"/>
    </row>
    <row r="51" spans="1:7" x14ac:dyDescent="0.25">
      <c r="B51" s="11"/>
    </row>
  </sheetData>
  <mergeCells count="11">
    <mergeCell ref="A49:G49"/>
    <mergeCell ref="A1:G1"/>
    <mergeCell ref="A46:B46"/>
    <mergeCell ref="J12:O18"/>
    <mergeCell ref="B3:B4"/>
    <mergeCell ref="A3:A4"/>
    <mergeCell ref="C3:E3"/>
    <mergeCell ref="G3:G4"/>
    <mergeCell ref="J3:O4"/>
    <mergeCell ref="J6:O10"/>
    <mergeCell ref="A48:G48"/>
  </mergeCells>
  <pageMargins left="0.31496062992125984" right="0.19685039370078741" top="0.35433070866141736" bottom="0.35433070866141736" header="0" footer="0"/>
  <pageSetup paperSize="9" scale="58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view="pageBreakPreview" zoomScale="70" zoomScaleNormal="44" zoomScaleSheetLayoutView="70" workbookViewId="0">
      <pane xSplit="2" ySplit="6" topLeftCell="C55" activePane="bottomRight" state="frozen"/>
      <selection pane="topRight" activeCell="B1" sqref="B1"/>
      <selection pane="bottomLeft" activeCell="A6" sqref="A6"/>
      <selection pane="bottomRight" activeCell="I8" sqref="I8"/>
    </sheetView>
  </sheetViews>
  <sheetFormatPr defaultRowHeight="11.25" x14ac:dyDescent="0.2"/>
  <cols>
    <col min="1" max="1" width="20.5" style="33" bestFit="1" customWidth="1"/>
    <col min="2" max="2" width="62.6640625" style="35" customWidth="1"/>
    <col min="3" max="3" width="21.83203125" style="35" customWidth="1"/>
    <col min="4" max="4" width="16" style="35" bestFit="1" customWidth="1"/>
    <col min="5" max="5" width="16.6640625" style="34" customWidth="1"/>
    <col min="6" max="6" width="19.6640625" style="33" customWidth="1"/>
    <col min="7" max="7" width="25" style="33" customWidth="1"/>
    <col min="8" max="8" width="17.1640625" style="33" customWidth="1"/>
    <col min="9" max="9" width="20" style="33" customWidth="1"/>
    <col min="10" max="10" width="14.33203125" style="33" customWidth="1"/>
    <col min="11" max="11" width="12.5" style="33" customWidth="1"/>
    <col min="12" max="14" width="9.33203125" style="33"/>
    <col min="15" max="15" width="13.33203125" style="33" customWidth="1"/>
    <col min="16" max="16384" width="9.33203125" style="33"/>
  </cols>
  <sheetData>
    <row r="1" spans="1:15" ht="20.25" x14ac:dyDescent="0.2">
      <c r="A1" s="85" t="s">
        <v>248</v>
      </c>
      <c r="B1" s="85"/>
      <c r="C1" s="85"/>
      <c r="D1" s="85"/>
      <c r="E1" s="85"/>
      <c r="F1" s="85"/>
      <c r="G1" s="85"/>
      <c r="K1" s="59"/>
    </row>
    <row r="2" spans="1:15" ht="20.25" x14ac:dyDescent="0.2">
      <c r="A2" s="85" t="s">
        <v>247</v>
      </c>
      <c r="B2" s="85"/>
      <c r="C2" s="85"/>
      <c r="D2" s="85"/>
      <c r="E2" s="85"/>
      <c r="F2" s="85"/>
      <c r="G2" s="85"/>
      <c r="K2" s="59"/>
    </row>
    <row r="3" spans="1:15" ht="21" customHeight="1" x14ac:dyDescent="0.2">
      <c r="B3" s="71"/>
      <c r="C3" s="71"/>
      <c r="D3" s="71"/>
      <c r="E3" s="71"/>
      <c r="F3" s="71"/>
      <c r="G3" s="70" t="s">
        <v>66</v>
      </c>
      <c r="K3" s="59"/>
    </row>
    <row r="4" spans="1:15" ht="31.5" customHeight="1" x14ac:dyDescent="0.25">
      <c r="A4" s="86" t="s">
        <v>60</v>
      </c>
      <c r="B4" s="88" t="s">
        <v>246</v>
      </c>
      <c r="C4" s="89" t="s">
        <v>79</v>
      </c>
      <c r="D4" s="89"/>
      <c r="E4" s="89"/>
      <c r="F4" s="69" t="s">
        <v>80</v>
      </c>
      <c r="G4" s="89" t="s">
        <v>69</v>
      </c>
      <c r="I4" s="66"/>
      <c r="J4" s="66"/>
      <c r="K4" s="66"/>
      <c r="L4" s="66"/>
      <c r="M4" s="66"/>
      <c r="N4" s="66"/>
      <c r="O4" s="66"/>
    </row>
    <row r="5" spans="1:15" ht="66.75" customHeight="1" x14ac:dyDescent="0.25">
      <c r="A5" s="87"/>
      <c r="B5" s="87"/>
      <c r="C5" s="69" t="s">
        <v>249</v>
      </c>
      <c r="D5" s="69" t="s">
        <v>65</v>
      </c>
      <c r="E5" s="69" t="s">
        <v>68</v>
      </c>
      <c r="F5" s="69" t="s">
        <v>65</v>
      </c>
      <c r="G5" s="89"/>
      <c r="H5" s="63"/>
      <c r="I5" s="66"/>
      <c r="J5" s="66"/>
      <c r="K5" s="66"/>
      <c r="L5" s="66"/>
      <c r="M5" s="66"/>
      <c r="N5" s="66"/>
      <c r="O5" s="66"/>
    </row>
    <row r="6" spans="1:15" ht="11.25" customHeight="1" x14ac:dyDescent="0.25">
      <c r="A6" s="68">
        <v>1</v>
      </c>
      <c r="B6" s="67">
        <v>2</v>
      </c>
      <c r="C6" s="68">
        <v>3</v>
      </c>
      <c r="D6" s="68">
        <v>4</v>
      </c>
      <c r="E6" s="67">
        <v>5</v>
      </c>
      <c r="F6" s="67">
        <v>6</v>
      </c>
      <c r="G6" s="67">
        <v>7</v>
      </c>
      <c r="H6" s="63"/>
      <c r="I6" s="66"/>
      <c r="J6" s="66"/>
      <c r="K6" s="66"/>
      <c r="L6" s="66"/>
      <c r="M6" s="66"/>
      <c r="N6" s="66"/>
      <c r="O6" s="66"/>
    </row>
    <row r="7" spans="1:15" ht="18.75" x14ac:dyDescent="0.2">
      <c r="A7" s="65" t="s">
        <v>245</v>
      </c>
      <c r="B7" s="64" t="s">
        <v>244</v>
      </c>
      <c r="C7" s="46">
        <f>SUM(C8:C16)</f>
        <v>9497028.5999999996</v>
      </c>
      <c r="D7" s="46">
        <f>SUM(D8:D16)</f>
        <v>3250257.1000000006</v>
      </c>
      <c r="E7" s="38">
        <f t="shared" ref="E7:E44" si="0">D7/C7*100</f>
        <v>34.223937158618227</v>
      </c>
      <c r="F7" s="39">
        <f>SUM(F8:F16)</f>
        <v>2991588.5</v>
      </c>
      <c r="G7" s="38">
        <f t="shared" ref="G7:G29" si="1">D7/F7*100</f>
        <v>108.64653009596744</v>
      </c>
      <c r="H7" s="63"/>
      <c r="I7" s="61"/>
      <c r="J7" s="61"/>
      <c r="K7" s="61"/>
      <c r="L7" s="61"/>
      <c r="M7" s="61"/>
      <c r="N7" s="61"/>
      <c r="O7" s="61"/>
    </row>
    <row r="8" spans="1:15" ht="52.5" customHeight="1" x14ac:dyDescent="0.2">
      <c r="A8" s="44" t="s">
        <v>243</v>
      </c>
      <c r="B8" s="43" t="s">
        <v>242</v>
      </c>
      <c r="C8" s="42">
        <v>211577.8</v>
      </c>
      <c r="D8" s="42">
        <v>94631</v>
      </c>
      <c r="E8" s="49">
        <f t="shared" si="0"/>
        <v>44.726337073171194</v>
      </c>
      <c r="F8" s="41">
        <v>80493.100000000006</v>
      </c>
      <c r="G8" s="49">
        <f t="shared" si="1"/>
        <v>117.56411419115426</v>
      </c>
      <c r="H8" s="63"/>
      <c r="I8" s="61"/>
      <c r="J8" s="61"/>
      <c r="K8" s="61"/>
      <c r="L8" s="61"/>
      <c r="M8" s="61"/>
      <c r="N8" s="61"/>
      <c r="O8" s="61"/>
    </row>
    <row r="9" spans="1:15" ht="68.25" customHeight="1" x14ac:dyDescent="0.2">
      <c r="A9" s="44" t="s">
        <v>241</v>
      </c>
      <c r="B9" s="43" t="s">
        <v>240</v>
      </c>
      <c r="C9" s="42">
        <f>382078.5+0.1</f>
        <v>382078.6</v>
      </c>
      <c r="D9" s="42">
        <v>170320.3</v>
      </c>
      <c r="E9" s="49">
        <f t="shared" si="0"/>
        <v>44.577293781960051</v>
      </c>
      <c r="F9" s="41">
        <v>169000.1</v>
      </c>
      <c r="G9" s="49">
        <f t="shared" si="1"/>
        <v>100.78118296971421</v>
      </c>
      <c r="H9" s="63"/>
      <c r="I9" s="61"/>
      <c r="J9" s="61"/>
      <c r="K9" s="61"/>
      <c r="L9" s="61"/>
      <c r="M9" s="61"/>
      <c r="N9" s="61"/>
      <c r="O9" s="61"/>
    </row>
    <row r="10" spans="1:15" ht="69" customHeight="1" x14ac:dyDescent="0.2">
      <c r="A10" s="44" t="s">
        <v>239</v>
      </c>
      <c r="B10" s="43" t="s">
        <v>238</v>
      </c>
      <c r="C10" s="42">
        <v>2129882.7999999998</v>
      </c>
      <c r="D10" s="42">
        <v>1025175.3</v>
      </c>
      <c r="E10" s="49">
        <f t="shared" si="0"/>
        <v>48.132944216461119</v>
      </c>
      <c r="F10" s="41">
        <v>981651.8</v>
      </c>
      <c r="G10" s="49">
        <f t="shared" si="1"/>
        <v>104.43370042208448</v>
      </c>
      <c r="H10" s="63"/>
      <c r="I10" s="61"/>
      <c r="K10" s="59"/>
    </row>
    <row r="11" spans="1:15" ht="21.75" customHeight="1" x14ac:dyDescent="0.2">
      <c r="A11" s="44" t="s">
        <v>237</v>
      </c>
      <c r="B11" s="43" t="s">
        <v>236</v>
      </c>
      <c r="C11" s="42">
        <v>335658.1</v>
      </c>
      <c r="D11" s="42">
        <f>139704+0.1</f>
        <v>139704.1</v>
      </c>
      <c r="E11" s="49">
        <f t="shared" si="0"/>
        <v>41.620952987578733</v>
      </c>
      <c r="F11" s="41">
        <v>134006</v>
      </c>
      <c r="G11" s="49">
        <f t="shared" si="1"/>
        <v>104.25212303926689</v>
      </c>
      <c r="I11" s="61"/>
      <c r="K11" s="59"/>
    </row>
    <row r="12" spans="1:15" ht="47.25" x14ac:dyDescent="0.2">
      <c r="A12" s="44" t="s">
        <v>235</v>
      </c>
      <c r="B12" s="43" t="s">
        <v>234</v>
      </c>
      <c r="C12" s="42">
        <v>707856.9</v>
      </c>
      <c r="D12" s="42">
        <v>295339.2</v>
      </c>
      <c r="E12" s="49">
        <f t="shared" si="0"/>
        <v>41.723009269246369</v>
      </c>
      <c r="F12" s="41">
        <v>277216</v>
      </c>
      <c r="G12" s="49">
        <f t="shared" si="1"/>
        <v>106.53757358882605</v>
      </c>
      <c r="I12" s="61"/>
      <c r="K12" s="59"/>
    </row>
    <row r="13" spans="1:15" ht="15.75" x14ac:dyDescent="0.2">
      <c r="A13" s="44" t="s">
        <v>233</v>
      </c>
      <c r="B13" s="43" t="s">
        <v>232</v>
      </c>
      <c r="C13" s="42">
        <v>94174</v>
      </c>
      <c r="D13" s="42">
        <v>40129.599999999999</v>
      </c>
      <c r="E13" s="49">
        <f t="shared" si="0"/>
        <v>42.612185953660244</v>
      </c>
      <c r="F13" s="41">
        <v>53598.9</v>
      </c>
      <c r="G13" s="49">
        <f t="shared" si="1"/>
        <v>74.870193231577503</v>
      </c>
      <c r="I13" s="61"/>
      <c r="K13" s="59"/>
    </row>
    <row r="14" spans="1:15" ht="20.25" customHeight="1" x14ac:dyDescent="0.2">
      <c r="A14" s="44" t="s">
        <v>231</v>
      </c>
      <c r="B14" s="43" t="s">
        <v>230</v>
      </c>
      <c r="C14" s="42">
        <v>114291.9</v>
      </c>
      <c r="D14" s="42"/>
      <c r="E14" s="40">
        <f t="shared" si="0"/>
        <v>0</v>
      </c>
      <c r="F14" s="58"/>
      <c r="G14" s="40" t="e">
        <f t="shared" si="1"/>
        <v>#DIV/0!</v>
      </c>
      <c r="I14" s="61"/>
      <c r="K14" s="59"/>
    </row>
    <row r="15" spans="1:15" ht="36.75" customHeight="1" x14ac:dyDescent="0.2">
      <c r="A15" s="44" t="s">
        <v>229</v>
      </c>
      <c r="B15" s="62" t="s">
        <v>228</v>
      </c>
      <c r="C15" s="42">
        <v>187.6</v>
      </c>
      <c r="D15" s="42">
        <v>88.5</v>
      </c>
      <c r="E15" s="49">
        <f t="shared" si="0"/>
        <v>47.174840085287848</v>
      </c>
      <c r="F15" s="41">
        <v>72</v>
      </c>
      <c r="G15" s="49">
        <f t="shared" si="1"/>
        <v>122.91666666666667</v>
      </c>
      <c r="I15" s="61"/>
      <c r="K15" s="59"/>
    </row>
    <row r="16" spans="1:15" ht="15.75" x14ac:dyDescent="0.2">
      <c r="A16" s="44" t="s">
        <v>227</v>
      </c>
      <c r="B16" s="43" t="s">
        <v>226</v>
      </c>
      <c r="C16" s="42">
        <v>5521320.9000000004</v>
      </c>
      <c r="D16" s="42">
        <v>1484869.1</v>
      </c>
      <c r="E16" s="49">
        <f t="shared" si="0"/>
        <v>26.893367128869471</v>
      </c>
      <c r="F16" s="41">
        <v>1295550.6000000001</v>
      </c>
      <c r="G16" s="49">
        <f t="shared" si="1"/>
        <v>114.61297613539756</v>
      </c>
      <c r="I16" s="61"/>
      <c r="K16" s="59"/>
    </row>
    <row r="17" spans="1:11" ht="15.75" x14ac:dyDescent="0.2">
      <c r="A17" s="48" t="s">
        <v>225</v>
      </c>
      <c r="B17" s="47" t="s">
        <v>224</v>
      </c>
      <c r="C17" s="46">
        <f>SUM(C18:C19)</f>
        <v>48294</v>
      </c>
      <c r="D17" s="46">
        <f>SUM(D18:D19)</f>
        <v>19197.5</v>
      </c>
      <c r="E17" s="38">
        <f t="shared" si="0"/>
        <v>39.751314863129991</v>
      </c>
      <c r="F17" s="39">
        <f>SUM(F18:F19)</f>
        <v>16800.900000000001</v>
      </c>
      <c r="G17" s="38">
        <f t="shared" si="1"/>
        <v>114.26471200947567</v>
      </c>
      <c r="I17" s="61"/>
      <c r="K17" s="59"/>
    </row>
    <row r="18" spans="1:11" ht="21" customHeight="1" x14ac:dyDescent="0.2">
      <c r="A18" s="44" t="s">
        <v>223</v>
      </c>
      <c r="B18" s="50" t="s">
        <v>222</v>
      </c>
      <c r="C18" s="42">
        <v>44608.3</v>
      </c>
      <c r="D18" s="60">
        <v>17987.7</v>
      </c>
      <c r="E18" s="49">
        <f t="shared" si="0"/>
        <v>40.323661740079757</v>
      </c>
      <c r="F18" s="41">
        <v>15771.4</v>
      </c>
      <c r="G18" s="49">
        <f t="shared" si="1"/>
        <v>114.0526522692976</v>
      </c>
      <c r="I18" s="61"/>
      <c r="K18" s="59"/>
    </row>
    <row r="19" spans="1:11" ht="15.75" x14ac:dyDescent="0.2">
      <c r="A19" s="44" t="s">
        <v>221</v>
      </c>
      <c r="B19" s="50" t="s">
        <v>220</v>
      </c>
      <c r="C19" s="42">
        <v>3685.7</v>
      </c>
      <c r="D19" s="60">
        <v>1209.8</v>
      </c>
      <c r="E19" s="49">
        <f t="shared" si="0"/>
        <v>32.824158233171445</v>
      </c>
      <c r="F19" s="41">
        <v>1029.5</v>
      </c>
      <c r="G19" s="49">
        <f t="shared" si="1"/>
        <v>117.51335599805731</v>
      </c>
      <c r="I19" s="61"/>
      <c r="K19" s="59"/>
    </row>
    <row r="20" spans="1:11" ht="31.5" x14ac:dyDescent="0.2">
      <c r="A20" s="48" t="s">
        <v>219</v>
      </c>
      <c r="B20" s="47" t="s">
        <v>218</v>
      </c>
      <c r="C20" s="46">
        <f>SUM(C21:C25)</f>
        <v>672044.2</v>
      </c>
      <c r="D20" s="46">
        <f>SUM(D21:D25)</f>
        <v>271699</v>
      </c>
      <c r="E20" s="38">
        <f t="shared" si="0"/>
        <v>40.428739657302302</v>
      </c>
      <c r="F20" s="39">
        <f>SUM(F21:F25)</f>
        <v>238580.2</v>
      </c>
      <c r="G20" s="38">
        <f t="shared" si="1"/>
        <v>113.88162135835245</v>
      </c>
      <c r="I20" s="61"/>
      <c r="K20" s="59"/>
    </row>
    <row r="21" spans="1:11" ht="15.75" x14ac:dyDescent="0.2">
      <c r="A21" s="44" t="s">
        <v>217</v>
      </c>
      <c r="B21" s="43" t="s">
        <v>216</v>
      </c>
      <c r="C21" s="42">
        <v>180689.8</v>
      </c>
      <c r="D21" s="60">
        <v>67417.3</v>
      </c>
      <c r="E21" s="49">
        <f t="shared" si="0"/>
        <v>37.311071239217711</v>
      </c>
      <c r="F21" s="41">
        <v>54710.1</v>
      </c>
      <c r="G21" s="49">
        <f t="shared" si="1"/>
        <v>123.22642437136837</v>
      </c>
      <c r="I21" s="61"/>
      <c r="K21" s="59"/>
    </row>
    <row r="22" spans="1:11" ht="47.25" x14ac:dyDescent="0.2">
      <c r="A22" s="44" t="s">
        <v>215</v>
      </c>
      <c r="B22" s="43" t="s">
        <v>214</v>
      </c>
      <c r="C22" s="42">
        <v>368657.8</v>
      </c>
      <c r="D22" s="60">
        <v>151441</v>
      </c>
      <c r="E22" s="49">
        <f t="shared" si="0"/>
        <v>41.079016909448271</v>
      </c>
      <c r="F22" s="41">
        <v>133232.1</v>
      </c>
      <c r="G22" s="49">
        <f t="shared" si="1"/>
        <v>113.66705170901005</v>
      </c>
      <c r="I22" s="61"/>
      <c r="K22" s="59"/>
    </row>
    <row r="23" spans="1:11" ht="15.75" x14ac:dyDescent="0.2">
      <c r="A23" s="44" t="s">
        <v>213</v>
      </c>
      <c r="B23" s="43" t="s">
        <v>212</v>
      </c>
      <c r="C23" s="42">
        <v>111308</v>
      </c>
      <c r="D23" s="60">
        <v>48540.5</v>
      </c>
      <c r="E23" s="49">
        <f t="shared" si="0"/>
        <v>43.609174542710313</v>
      </c>
      <c r="F23" s="41">
        <v>46232</v>
      </c>
      <c r="G23" s="49">
        <f t="shared" si="1"/>
        <v>104.99329468766223</v>
      </c>
      <c r="I23" s="61"/>
      <c r="K23" s="59"/>
    </row>
    <row r="24" spans="1:11" ht="15.75" x14ac:dyDescent="0.2">
      <c r="A24" s="44" t="s">
        <v>211</v>
      </c>
      <c r="B24" s="43" t="s">
        <v>210</v>
      </c>
      <c r="C24" s="42">
        <v>9600</v>
      </c>
      <c r="D24" s="60">
        <v>3693.9</v>
      </c>
      <c r="E24" s="49">
        <f t="shared" si="0"/>
        <v>38.478124999999999</v>
      </c>
      <c r="F24" s="41">
        <v>3244.3</v>
      </c>
      <c r="G24" s="49">
        <f t="shared" si="1"/>
        <v>113.85815121906111</v>
      </c>
      <c r="K24" s="59"/>
    </row>
    <row r="25" spans="1:11" ht="31.5" x14ac:dyDescent="0.2">
      <c r="A25" s="44" t="s">
        <v>209</v>
      </c>
      <c r="B25" s="43" t="s">
        <v>208</v>
      </c>
      <c r="C25" s="42">
        <v>1788.6</v>
      </c>
      <c r="D25" s="60">
        <v>606.29999999999995</v>
      </c>
      <c r="E25" s="49">
        <f t="shared" si="0"/>
        <v>33.898020798389801</v>
      </c>
      <c r="F25" s="41">
        <v>1161.7</v>
      </c>
      <c r="G25" s="49">
        <f t="shared" si="1"/>
        <v>52.190754928122573</v>
      </c>
      <c r="K25" s="59"/>
    </row>
    <row r="26" spans="1:11" ht="15.75" x14ac:dyDescent="0.2">
      <c r="A26" s="48" t="s">
        <v>207</v>
      </c>
      <c r="B26" s="47" t="s">
        <v>206</v>
      </c>
      <c r="C26" s="46">
        <f>SUM(C27:C36)</f>
        <v>21171215.699999999</v>
      </c>
      <c r="D26" s="46">
        <f>SUM(D27:D36)</f>
        <v>6737546.5999999996</v>
      </c>
      <c r="E26" s="38">
        <f t="shared" si="0"/>
        <v>31.82408934598876</v>
      </c>
      <c r="F26" s="39">
        <f>SUM(F27:F36)</f>
        <v>5717342</v>
      </c>
      <c r="G26" s="38">
        <f t="shared" si="1"/>
        <v>117.84403661701539</v>
      </c>
      <c r="K26" s="59"/>
    </row>
    <row r="27" spans="1:11" ht="15.75" x14ac:dyDescent="0.2">
      <c r="A27" s="44" t="s">
        <v>205</v>
      </c>
      <c r="B27" s="43" t="s">
        <v>204</v>
      </c>
      <c r="C27" s="42">
        <v>467038</v>
      </c>
      <c r="D27" s="42">
        <v>147990.1</v>
      </c>
      <c r="E27" s="49">
        <f t="shared" si="0"/>
        <v>31.686950526509623</v>
      </c>
      <c r="F27" s="41">
        <v>138652.6</v>
      </c>
      <c r="G27" s="49">
        <f t="shared" si="1"/>
        <v>106.73445719734069</v>
      </c>
      <c r="K27" s="59"/>
    </row>
    <row r="28" spans="1:11" ht="15.75" x14ac:dyDescent="0.2">
      <c r="A28" s="44" t="s">
        <v>203</v>
      </c>
      <c r="B28" s="43" t="s">
        <v>202</v>
      </c>
      <c r="C28" s="42">
        <v>28978.1</v>
      </c>
      <c r="D28" s="42">
        <v>543.9</v>
      </c>
      <c r="E28" s="49">
        <f t="shared" si="0"/>
        <v>1.8769346506499738</v>
      </c>
      <c r="F28" s="41">
        <v>4357</v>
      </c>
      <c r="G28" s="49">
        <f t="shared" si="1"/>
        <v>12.483360110167546</v>
      </c>
      <c r="H28" s="52"/>
      <c r="K28" s="59"/>
    </row>
    <row r="29" spans="1:11" ht="15.75" x14ac:dyDescent="0.2">
      <c r="A29" s="44" t="s">
        <v>201</v>
      </c>
      <c r="B29" s="43" t="s">
        <v>200</v>
      </c>
      <c r="C29" s="42">
        <v>2811411.8</v>
      </c>
      <c r="D29" s="42">
        <v>1128411.8999999999</v>
      </c>
      <c r="E29" s="49">
        <f t="shared" si="0"/>
        <v>40.136841568353667</v>
      </c>
      <c r="F29" s="41">
        <v>1186177.3</v>
      </c>
      <c r="G29" s="49">
        <f t="shared" si="1"/>
        <v>95.130120935546472</v>
      </c>
      <c r="K29" s="59"/>
    </row>
    <row r="30" spans="1:11" ht="15.75" x14ac:dyDescent="0.2">
      <c r="A30" s="44" t="s">
        <v>199</v>
      </c>
      <c r="B30" s="43" t="s">
        <v>198</v>
      </c>
      <c r="C30" s="42">
        <v>680871.6</v>
      </c>
      <c r="D30" s="42">
        <v>111266.9</v>
      </c>
      <c r="E30" s="49">
        <f t="shared" si="0"/>
        <v>16.341833026961325</v>
      </c>
      <c r="F30" s="41">
        <v>43818.9</v>
      </c>
      <c r="G30" s="49" t="s">
        <v>115</v>
      </c>
      <c r="K30" s="59"/>
    </row>
    <row r="31" spans="1:11" ht="15.75" x14ac:dyDescent="0.2">
      <c r="A31" s="44" t="s">
        <v>197</v>
      </c>
      <c r="B31" s="43" t="s">
        <v>196</v>
      </c>
      <c r="C31" s="42">
        <v>306778.40000000002</v>
      </c>
      <c r="D31" s="42">
        <v>141272.5</v>
      </c>
      <c r="E31" s="49">
        <f t="shared" si="0"/>
        <v>46.050341223502045</v>
      </c>
      <c r="F31" s="41">
        <v>92002.5</v>
      </c>
      <c r="G31" s="49" t="s">
        <v>195</v>
      </c>
      <c r="K31" s="59"/>
    </row>
    <row r="32" spans="1:11" ht="15.75" x14ac:dyDescent="0.2">
      <c r="A32" s="44" t="s">
        <v>194</v>
      </c>
      <c r="B32" s="43" t="s">
        <v>193</v>
      </c>
      <c r="C32" s="42">
        <v>662977.4</v>
      </c>
      <c r="D32" s="42">
        <v>372645.9</v>
      </c>
      <c r="E32" s="49">
        <f t="shared" si="0"/>
        <v>56.207934086440957</v>
      </c>
      <c r="F32" s="41">
        <v>416636.1</v>
      </c>
      <c r="G32" s="49">
        <f t="shared" ref="G32:G43" si="2">D32/F32*100</f>
        <v>89.441577434120575</v>
      </c>
      <c r="K32" s="59"/>
    </row>
    <row r="33" spans="1:11" ht="15.75" x14ac:dyDescent="0.2">
      <c r="A33" s="44" t="s">
        <v>192</v>
      </c>
      <c r="B33" s="43" t="s">
        <v>191</v>
      </c>
      <c r="C33" s="42">
        <v>15269677.800000001</v>
      </c>
      <c r="D33" s="42">
        <v>4633403.3</v>
      </c>
      <c r="E33" s="49">
        <f t="shared" si="0"/>
        <v>30.343818387575926</v>
      </c>
      <c r="F33" s="41">
        <v>3606755.6</v>
      </c>
      <c r="G33" s="49">
        <f t="shared" si="2"/>
        <v>128.4645763078596</v>
      </c>
      <c r="H33" s="36"/>
      <c r="I33" s="36"/>
      <c r="J33" s="36"/>
      <c r="K33" s="37"/>
    </row>
    <row r="34" spans="1:11" ht="15.75" x14ac:dyDescent="0.2">
      <c r="A34" s="44" t="s">
        <v>190</v>
      </c>
      <c r="B34" s="43" t="s">
        <v>189</v>
      </c>
      <c r="C34" s="42">
        <v>41702.199999999997</v>
      </c>
      <c r="D34" s="42"/>
      <c r="E34" s="40">
        <f t="shared" si="0"/>
        <v>0</v>
      </c>
      <c r="F34" s="58"/>
      <c r="G34" s="40" t="e">
        <f t="shared" si="2"/>
        <v>#DIV/0!</v>
      </c>
      <c r="H34" s="36"/>
      <c r="I34" s="36"/>
      <c r="J34" s="36"/>
      <c r="K34" s="37"/>
    </row>
    <row r="35" spans="1:11" ht="31.5" x14ac:dyDescent="0.2">
      <c r="A35" s="44" t="s">
        <v>188</v>
      </c>
      <c r="B35" s="43" t="s">
        <v>187</v>
      </c>
      <c r="C35" s="42">
        <v>6000</v>
      </c>
      <c r="D35" s="42"/>
      <c r="E35" s="40">
        <f t="shared" si="0"/>
        <v>0</v>
      </c>
      <c r="F35" s="58"/>
      <c r="G35" s="40" t="e">
        <f t="shared" si="2"/>
        <v>#DIV/0!</v>
      </c>
      <c r="H35" s="36"/>
      <c r="I35" s="36"/>
      <c r="J35" s="36"/>
      <c r="K35" s="37"/>
    </row>
    <row r="36" spans="1:11" ht="18.75" customHeight="1" x14ac:dyDescent="0.2">
      <c r="A36" s="44" t="s">
        <v>186</v>
      </c>
      <c r="B36" s="43" t="s">
        <v>185</v>
      </c>
      <c r="C36" s="42">
        <v>895780.4</v>
      </c>
      <c r="D36" s="42">
        <v>202012.1</v>
      </c>
      <c r="E36" s="49">
        <f t="shared" si="0"/>
        <v>22.551520439607746</v>
      </c>
      <c r="F36" s="41">
        <v>228942</v>
      </c>
      <c r="G36" s="49">
        <f t="shared" si="2"/>
        <v>88.237239126066868</v>
      </c>
      <c r="H36" s="52"/>
      <c r="I36" s="36"/>
      <c r="J36" s="36"/>
      <c r="K36" s="37"/>
    </row>
    <row r="37" spans="1:11" ht="15.75" x14ac:dyDescent="0.2">
      <c r="A37" s="48" t="s">
        <v>184</v>
      </c>
      <c r="B37" s="47" t="s">
        <v>183</v>
      </c>
      <c r="C37" s="46">
        <f>SUM(C38:C41)</f>
        <v>4877528.7</v>
      </c>
      <c r="D37" s="46">
        <f>SUM(D38:D41)</f>
        <v>1363267.2000000002</v>
      </c>
      <c r="E37" s="38">
        <f t="shared" si="0"/>
        <v>27.949957526646642</v>
      </c>
      <c r="F37" s="39">
        <f>SUM(F38:F41)</f>
        <v>1145565.7</v>
      </c>
      <c r="G37" s="38">
        <f t="shared" si="2"/>
        <v>119.00384238110485</v>
      </c>
      <c r="H37" s="36"/>
      <c r="I37" s="36"/>
      <c r="J37" s="36"/>
      <c r="K37" s="37"/>
    </row>
    <row r="38" spans="1:11" ht="15.75" x14ac:dyDescent="0.2">
      <c r="A38" s="44" t="s">
        <v>182</v>
      </c>
      <c r="B38" s="43" t="s">
        <v>181</v>
      </c>
      <c r="C38" s="42">
        <v>861325.5</v>
      </c>
      <c r="D38" s="42">
        <v>224708.2</v>
      </c>
      <c r="E38" s="49">
        <f t="shared" si="0"/>
        <v>26.088650574028055</v>
      </c>
      <c r="F38" s="41">
        <v>181157.6</v>
      </c>
      <c r="G38" s="49">
        <f t="shared" si="2"/>
        <v>124.04017275565585</v>
      </c>
      <c r="H38" s="57"/>
      <c r="I38" s="36"/>
      <c r="J38" s="36"/>
      <c r="K38" s="37"/>
    </row>
    <row r="39" spans="1:11" ht="15.75" x14ac:dyDescent="0.2">
      <c r="A39" s="44" t="s">
        <v>180</v>
      </c>
      <c r="B39" s="43" t="s">
        <v>179</v>
      </c>
      <c r="C39" s="42">
        <v>631898.80000000005</v>
      </c>
      <c r="D39" s="42">
        <f>142215.1+0.1</f>
        <v>142215.20000000001</v>
      </c>
      <c r="E39" s="49">
        <f t="shared" si="0"/>
        <v>22.506008873572796</v>
      </c>
      <c r="F39" s="41">
        <v>147728.29999999999</v>
      </c>
      <c r="G39" s="49">
        <f t="shared" si="2"/>
        <v>96.268081335803643</v>
      </c>
      <c r="H39" s="52"/>
      <c r="I39" s="36"/>
      <c r="J39" s="36"/>
      <c r="K39" s="37"/>
    </row>
    <row r="40" spans="1:11" ht="15.75" x14ac:dyDescent="0.2">
      <c r="A40" s="44" t="s">
        <v>178</v>
      </c>
      <c r="B40" s="43" t="s">
        <v>177</v>
      </c>
      <c r="C40" s="42">
        <v>2647285.7000000002</v>
      </c>
      <c r="D40" s="42">
        <v>618622.9</v>
      </c>
      <c r="E40" s="49">
        <f t="shared" si="0"/>
        <v>23.368195582365743</v>
      </c>
      <c r="F40" s="41">
        <v>551915.1</v>
      </c>
      <c r="G40" s="49">
        <f t="shared" si="2"/>
        <v>112.08660534926477</v>
      </c>
      <c r="H40" s="36"/>
      <c r="I40" s="36"/>
      <c r="J40" s="36"/>
      <c r="K40" s="37"/>
    </row>
    <row r="41" spans="1:11" ht="31.5" x14ac:dyDescent="0.2">
      <c r="A41" s="44" t="s">
        <v>176</v>
      </c>
      <c r="B41" s="43" t="s">
        <v>175</v>
      </c>
      <c r="C41" s="42">
        <v>737018.7</v>
      </c>
      <c r="D41" s="42">
        <v>377720.9</v>
      </c>
      <c r="E41" s="49">
        <f t="shared" si="0"/>
        <v>51.249839386707563</v>
      </c>
      <c r="F41" s="41">
        <v>264764.7</v>
      </c>
      <c r="G41" s="49">
        <f t="shared" si="2"/>
        <v>142.66286253416715</v>
      </c>
      <c r="H41" s="36"/>
      <c r="I41" s="36"/>
      <c r="J41" s="36"/>
      <c r="K41" s="37"/>
    </row>
    <row r="42" spans="1:11" ht="15.75" x14ac:dyDescent="0.2">
      <c r="A42" s="48" t="s">
        <v>174</v>
      </c>
      <c r="B42" s="47" t="s">
        <v>173</v>
      </c>
      <c r="C42" s="46">
        <f>SUM(C43:C46)</f>
        <v>209643</v>
      </c>
      <c r="D42" s="46">
        <f>SUM(D43:D46)</f>
        <v>33498.6</v>
      </c>
      <c r="E42" s="38">
        <f t="shared" si="0"/>
        <v>15.978878378958514</v>
      </c>
      <c r="F42" s="39">
        <f>SUM(F43:F46)</f>
        <v>23153.399999999998</v>
      </c>
      <c r="G42" s="38">
        <f t="shared" si="2"/>
        <v>144.68112674596387</v>
      </c>
      <c r="H42" s="36"/>
      <c r="I42" s="36"/>
      <c r="J42" s="36"/>
      <c r="K42" s="37"/>
    </row>
    <row r="43" spans="1:11" ht="15.75" x14ac:dyDescent="0.2">
      <c r="A43" s="44" t="s">
        <v>172</v>
      </c>
      <c r="B43" s="43" t="s">
        <v>171</v>
      </c>
      <c r="C43" s="42">
        <v>52178.3</v>
      </c>
      <c r="D43" s="42">
        <v>5310</v>
      </c>
      <c r="E43" s="49">
        <f t="shared" si="0"/>
        <v>10.176644313823946</v>
      </c>
      <c r="F43" s="41"/>
      <c r="G43" s="40" t="e">
        <f t="shared" si="2"/>
        <v>#DIV/0!</v>
      </c>
      <c r="H43" s="36"/>
      <c r="I43" s="36"/>
      <c r="J43" s="36"/>
      <c r="K43" s="37"/>
    </row>
    <row r="44" spans="1:11" ht="31.5" x14ac:dyDescent="0.2">
      <c r="A44" s="44" t="s">
        <v>170</v>
      </c>
      <c r="B44" s="43" t="s">
        <v>169</v>
      </c>
      <c r="C44" s="42">
        <v>21031.200000000001</v>
      </c>
      <c r="D44" s="42">
        <v>9557.5</v>
      </c>
      <c r="E44" s="49">
        <f t="shared" si="0"/>
        <v>45.444387386359317</v>
      </c>
      <c r="F44" s="41">
        <v>4128.3</v>
      </c>
      <c r="G44" s="49" t="s">
        <v>168</v>
      </c>
      <c r="H44" s="36"/>
      <c r="I44" s="36"/>
      <c r="J44" s="36"/>
      <c r="K44" s="37"/>
    </row>
    <row r="45" spans="1:11" ht="31.5" x14ac:dyDescent="0.2">
      <c r="A45" s="44" t="s">
        <v>167</v>
      </c>
      <c r="B45" s="43" t="s">
        <v>166</v>
      </c>
      <c r="C45" s="42">
        <v>150</v>
      </c>
      <c r="D45" s="42">
        <v>50</v>
      </c>
      <c r="E45" s="49"/>
      <c r="F45" s="41"/>
      <c r="G45" s="40" t="e">
        <f t="shared" ref="G45:G69" si="3">D45/F45*100</f>
        <v>#DIV/0!</v>
      </c>
      <c r="H45" s="36"/>
      <c r="I45" s="36"/>
      <c r="J45" s="36"/>
      <c r="K45" s="37"/>
    </row>
    <row r="46" spans="1:11" ht="36" customHeight="1" x14ac:dyDescent="0.2">
      <c r="A46" s="44" t="s">
        <v>165</v>
      </c>
      <c r="B46" s="43" t="s">
        <v>164</v>
      </c>
      <c r="C46" s="42">
        <v>136283.5</v>
      </c>
      <c r="D46" s="42">
        <v>18581.099999999999</v>
      </c>
      <c r="E46" s="49">
        <f t="shared" ref="E46:E85" si="4">D46/C46*100</f>
        <v>13.634152336856625</v>
      </c>
      <c r="F46" s="41">
        <v>19025.099999999999</v>
      </c>
      <c r="G46" s="49">
        <f t="shared" si="3"/>
        <v>97.666240913319768</v>
      </c>
      <c r="H46" s="36"/>
      <c r="I46" s="36"/>
      <c r="J46" s="36"/>
      <c r="K46" s="37"/>
    </row>
    <row r="47" spans="1:11" ht="15.75" x14ac:dyDescent="0.2">
      <c r="A47" s="48" t="s">
        <v>163</v>
      </c>
      <c r="B47" s="47" t="s">
        <v>162</v>
      </c>
      <c r="C47" s="46">
        <f>SUM(C48:C54)</f>
        <v>34536911.300000004</v>
      </c>
      <c r="D47" s="46">
        <f>SUM(D48:D54)</f>
        <v>16220016.799999999</v>
      </c>
      <c r="E47" s="38">
        <f t="shared" si="4"/>
        <v>46.964294690706744</v>
      </c>
      <c r="F47" s="39">
        <f>SUM(F48:F54)</f>
        <v>15155276.199999999</v>
      </c>
      <c r="G47" s="38">
        <f t="shared" si="3"/>
        <v>107.02554401482962</v>
      </c>
      <c r="H47" s="36"/>
      <c r="I47" s="36"/>
      <c r="J47" s="36"/>
      <c r="K47" s="37"/>
    </row>
    <row r="48" spans="1:11" ht="15.75" x14ac:dyDescent="0.2">
      <c r="A48" s="44" t="s">
        <v>161</v>
      </c>
      <c r="B48" s="43" t="s">
        <v>160</v>
      </c>
      <c r="C48" s="42">
        <f>10187626.9+0.1</f>
        <v>10187627</v>
      </c>
      <c r="D48" s="42">
        <v>3790246</v>
      </c>
      <c r="E48" s="49">
        <f t="shared" si="4"/>
        <v>37.204404911958399</v>
      </c>
      <c r="F48" s="41">
        <v>3443882.5</v>
      </c>
      <c r="G48" s="49">
        <f t="shared" si="3"/>
        <v>110.05735532498568</v>
      </c>
      <c r="H48" s="36"/>
      <c r="I48" s="36"/>
      <c r="J48" s="36"/>
      <c r="K48" s="37"/>
    </row>
    <row r="49" spans="1:15" ht="15.75" x14ac:dyDescent="0.2">
      <c r="A49" s="44" t="s">
        <v>159</v>
      </c>
      <c r="B49" s="43" t="s">
        <v>158</v>
      </c>
      <c r="C49" s="42">
        <v>16937618</v>
      </c>
      <c r="D49" s="42">
        <v>8744644.9000000004</v>
      </c>
      <c r="E49" s="49">
        <f t="shared" si="4"/>
        <v>51.628540093418096</v>
      </c>
      <c r="F49" s="41">
        <v>8198836.2999999998</v>
      </c>
      <c r="G49" s="49">
        <f t="shared" si="3"/>
        <v>106.6571471856317</v>
      </c>
      <c r="H49" s="36"/>
      <c r="I49" s="36"/>
      <c r="J49" s="36"/>
      <c r="K49" s="37"/>
    </row>
    <row r="50" spans="1:15" ht="15.75" x14ac:dyDescent="0.2">
      <c r="A50" s="44" t="s">
        <v>157</v>
      </c>
      <c r="B50" s="43" t="s">
        <v>156</v>
      </c>
      <c r="C50" s="42">
        <v>2405624.1</v>
      </c>
      <c r="D50" s="42">
        <v>1211535.6000000001</v>
      </c>
      <c r="E50" s="49">
        <f t="shared" si="4"/>
        <v>50.362631468482547</v>
      </c>
      <c r="F50" s="41">
        <v>1134989.3</v>
      </c>
      <c r="G50" s="49">
        <f t="shared" si="3"/>
        <v>106.74423098085595</v>
      </c>
      <c r="H50" s="36"/>
      <c r="I50" s="36"/>
      <c r="J50" s="36"/>
      <c r="K50" s="37"/>
    </row>
    <row r="51" spans="1:15" ht="15.75" x14ac:dyDescent="0.2">
      <c r="A51" s="44" t="s">
        <v>155</v>
      </c>
      <c r="B51" s="43" t="s">
        <v>154</v>
      </c>
      <c r="C51" s="42">
        <v>2921440.2</v>
      </c>
      <c r="D51" s="42">
        <v>1556781.7</v>
      </c>
      <c r="E51" s="49">
        <f t="shared" si="4"/>
        <v>53.288159038819273</v>
      </c>
      <c r="F51" s="41">
        <v>1463109.7</v>
      </c>
      <c r="G51" s="49">
        <f t="shared" si="3"/>
        <v>106.40225404834646</v>
      </c>
      <c r="H51" s="36"/>
      <c r="I51" s="56"/>
      <c r="J51" s="56"/>
      <c r="K51" s="56"/>
      <c r="L51" s="56"/>
      <c r="M51" s="56"/>
      <c r="N51" s="56"/>
      <c r="O51" s="56"/>
    </row>
    <row r="52" spans="1:15" ht="31.5" x14ac:dyDescent="0.2">
      <c r="A52" s="44" t="s">
        <v>153</v>
      </c>
      <c r="B52" s="43" t="s">
        <v>152</v>
      </c>
      <c r="C52" s="42">
        <v>153771.6</v>
      </c>
      <c r="D52" s="42">
        <v>77644</v>
      </c>
      <c r="E52" s="49">
        <f t="shared" si="4"/>
        <v>50.493068941208904</v>
      </c>
      <c r="F52" s="41">
        <v>70412.7</v>
      </c>
      <c r="G52" s="49">
        <f t="shared" si="3"/>
        <v>110.2698802914815</v>
      </c>
      <c r="H52" s="36"/>
      <c r="I52" s="56"/>
      <c r="J52" s="56"/>
      <c r="K52" s="56"/>
      <c r="L52" s="56"/>
      <c r="M52" s="56"/>
      <c r="N52" s="56"/>
      <c r="O52" s="56"/>
    </row>
    <row r="53" spans="1:15" ht="15.75" x14ac:dyDescent="0.2">
      <c r="A53" s="44" t="s">
        <v>151</v>
      </c>
      <c r="B53" s="43" t="s">
        <v>150</v>
      </c>
      <c r="C53" s="42">
        <f>896329.9+0.1</f>
        <v>896330</v>
      </c>
      <c r="D53" s="42">
        <v>343875.9</v>
      </c>
      <c r="E53" s="49">
        <f t="shared" si="4"/>
        <v>38.364876775294817</v>
      </c>
      <c r="F53" s="41">
        <v>336974</v>
      </c>
      <c r="G53" s="49">
        <f t="shared" si="3"/>
        <v>102.04819956435809</v>
      </c>
      <c r="H53" s="36"/>
      <c r="I53" s="56"/>
      <c r="J53" s="56"/>
      <c r="K53" s="56"/>
      <c r="L53" s="56"/>
      <c r="M53" s="56"/>
      <c r="N53" s="56"/>
      <c r="O53" s="56"/>
    </row>
    <row r="54" spans="1:15" ht="15.75" x14ac:dyDescent="0.2">
      <c r="A54" s="44" t="s">
        <v>149</v>
      </c>
      <c r="B54" s="43" t="s">
        <v>148</v>
      </c>
      <c r="C54" s="42">
        <v>1034500.4</v>
      </c>
      <c r="D54" s="42">
        <v>495288.7</v>
      </c>
      <c r="E54" s="49">
        <f t="shared" si="4"/>
        <v>47.877091202671359</v>
      </c>
      <c r="F54" s="41">
        <v>507071.7</v>
      </c>
      <c r="G54" s="49">
        <f t="shared" si="3"/>
        <v>97.676265506436266</v>
      </c>
      <c r="H54" s="36"/>
      <c r="I54" s="36"/>
      <c r="J54" s="36"/>
      <c r="K54" s="37"/>
    </row>
    <row r="55" spans="1:15" ht="15.75" x14ac:dyDescent="0.2">
      <c r="A55" s="48" t="s">
        <v>147</v>
      </c>
      <c r="B55" s="47" t="s">
        <v>146</v>
      </c>
      <c r="C55" s="46">
        <f>SUM(C56:C57)</f>
        <v>4471248</v>
      </c>
      <c r="D55" s="46">
        <f>SUM(D56:D57)</f>
        <v>2034488.5999999999</v>
      </c>
      <c r="E55" s="38">
        <f t="shared" si="4"/>
        <v>45.501582555921743</v>
      </c>
      <c r="F55" s="39">
        <f>SUM(F56:F57)</f>
        <v>1918341.5</v>
      </c>
      <c r="G55" s="38">
        <f t="shared" si="3"/>
        <v>106.05455806487009</v>
      </c>
      <c r="H55" s="36"/>
      <c r="I55" s="36"/>
      <c r="J55" s="36"/>
      <c r="K55" s="37"/>
    </row>
    <row r="56" spans="1:15" ht="15.75" x14ac:dyDescent="0.2">
      <c r="A56" s="44" t="s">
        <v>145</v>
      </c>
      <c r="B56" s="43" t="s">
        <v>144</v>
      </c>
      <c r="C56" s="42">
        <v>3925431.1</v>
      </c>
      <c r="D56" s="42">
        <v>1769259.4</v>
      </c>
      <c r="E56" s="49">
        <f t="shared" si="4"/>
        <v>45.071722186131346</v>
      </c>
      <c r="F56" s="41">
        <v>1686643</v>
      </c>
      <c r="G56" s="49">
        <f t="shared" si="3"/>
        <v>104.89827426432268</v>
      </c>
      <c r="H56" s="55"/>
      <c r="I56" s="51"/>
      <c r="J56" s="36"/>
      <c r="K56" s="37"/>
    </row>
    <row r="57" spans="1:15" ht="34.5" customHeight="1" x14ac:dyDescent="0.2">
      <c r="A57" s="44" t="s">
        <v>143</v>
      </c>
      <c r="B57" s="43" t="s">
        <v>142</v>
      </c>
      <c r="C57" s="42">
        <v>545816.9</v>
      </c>
      <c r="D57" s="42">
        <v>265229.2</v>
      </c>
      <c r="E57" s="49">
        <f t="shared" si="4"/>
        <v>48.593072145622465</v>
      </c>
      <c r="F57" s="41">
        <v>231698.5</v>
      </c>
      <c r="G57" s="49">
        <f t="shared" si="3"/>
        <v>114.47169489660054</v>
      </c>
      <c r="H57" s="36"/>
      <c r="I57" s="54"/>
      <c r="J57" s="36"/>
      <c r="K57" s="37"/>
    </row>
    <row r="58" spans="1:15" ht="15.75" x14ac:dyDescent="0.2">
      <c r="A58" s="48" t="s">
        <v>141</v>
      </c>
      <c r="B58" s="47" t="s">
        <v>140</v>
      </c>
      <c r="C58" s="46">
        <f>SUM(C59:C65)</f>
        <v>6459286</v>
      </c>
      <c r="D58" s="46">
        <f>SUM(D59:D65)</f>
        <v>2462600.4</v>
      </c>
      <c r="E58" s="38">
        <f t="shared" si="4"/>
        <v>38.124963037710359</v>
      </c>
      <c r="F58" s="39">
        <f>SUM(F59:F65)</f>
        <v>2399114.8000000003</v>
      </c>
      <c r="G58" s="38">
        <f t="shared" si="3"/>
        <v>102.6462093435462</v>
      </c>
      <c r="H58" s="36"/>
      <c r="I58" s="54"/>
      <c r="J58" s="36"/>
      <c r="K58" s="37"/>
    </row>
    <row r="59" spans="1:15" ht="15.75" x14ac:dyDescent="0.2">
      <c r="A59" s="44" t="s">
        <v>139</v>
      </c>
      <c r="B59" s="43" t="s">
        <v>138</v>
      </c>
      <c r="C59" s="42">
        <v>3651717.4</v>
      </c>
      <c r="D59" s="42">
        <v>1444594.7</v>
      </c>
      <c r="E59" s="49">
        <f t="shared" si="4"/>
        <v>39.559323511726291</v>
      </c>
      <c r="F59" s="41">
        <v>1371184.1</v>
      </c>
      <c r="G59" s="49">
        <f t="shared" si="3"/>
        <v>105.35381062251233</v>
      </c>
      <c r="H59" s="36"/>
      <c r="I59" s="54"/>
      <c r="J59" s="36"/>
      <c r="K59" s="37"/>
    </row>
    <row r="60" spans="1:15" ht="15.75" x14ac:dyDescent="0.2">
      <c r="A60" s="44" t="s">
        <v>137</v>
      </c>
      <c r="B60" s="43" t="s">
        <v>136</v>
      </c>
      <c r="C60" s="42">
        <v>326948.59999999998</v>
      </c>
      <c r="D60" s="42">
        <v>42969.5</v>
      </c>
      <c r="E60" s="49">
        <f t="shared" si="4"/>
        <v>13.142585715308156</v>
      </c>
      <c r="F60" s="41">
        <v>47505.5</v>
      </c>
      <c r="G60" s="49">
        <f t="shared" si="3"/>
        <v>90.451631916304436</v>
      </c>
      <c r="H60" s="36"/>
      <c r="I60" s="54"/>
      <c r="J60" s="36"/>
      <c r="K60" s="37"/>
    </row>
    <row r="61" spans="1:15" ht="15.75" x14ac:dyDescent="0.2">
      <c r="A61" s="44" t="s">
        <v>135</v>
      </c>
      <c r="B61" s="43" t="s">
        <v>134</v>
      </c>
      <c r="C61" s="42">
        <v>55026.1</v>
      </c>
      <c r="D61" s="42">
        <v>21416.5</v>
      </c>
      <c r="E61" s="49">
        <f t="shared" si="4"/>
        <v>38.920621305162463</v>
      </c>
      <c r="F61" s="41">
        <v>20987.8</v>
      </c>
      <c r="G61" s="49">
        <f t="shared" si="3"/>
        <v>102.04261523361191</v>
      </c>
      <c r="H61" s="36"/>
      <c r="I61" s="54"/>
      <c r="J61" s="36"/>
      <c r="K61" s="37"/>
    </row>
    <row r="62" spans="1:15" ht="15.75" x14ac:dyDescent="0.2">
      <c r="A62" s="44" t="s">
        <v>133</v>
      </c>
      <c r="B62" s="43" t="s">
        <v>132</v>
      </c>
      <c r="C62" s="42">
        <v>80706</v>
      </c>
      <c r="D62" s="42">
        <v>48899.199999999997</v>
      </c>
      <c r="E62" s="49">
        <f t="shared" si="4"/>
        <v>60.589299432508113</v>
      </c>
      <c r="F62" s="41">
        <v>46367.5</v>
      </c>
      <c r="G62" s="49">
        <f t="shared" si="3"/>
        <v>105.46007440556424</v>
      </c>
      <c r="H62" s="36"/>
      <c r="I62" s="54"/>
      <c r="J62" s="36"/>
      <c r="K62" s="37"/>
    </row>
    <row r="63" spans="1:15" ht="33.75" customHeight="1" x14ac:dyDescent="0.2">
      <c r="A63" s="44" t="s">
        <v>131</v>
      </c>
      <c r="B63" s="43" t="s">
        <v>130</v>
      </c>
      <c r="C63" s="42">
        <v>175358.4</v>
      </c>
      <c r="D63" s="42">
        <v>106257.5</v>
      </c>
      <c r="E63" s="49">
        <f t="shared" si="4"/>
        <v>60.594473945930162</v>
      </c>
      <c r="F63" s="41">
        <v>85155.3</v>
      </c>
      <c r="G63" s="49">
        <f t="shared" si="3"/>
        <v>124.78084159177409</v>
      </c>
      <c r="H63" s="36"/>
      <c r="I63" s="36"/>
      <c r="J63" s="36"/>
      <c r="K63" s="37"/>
    </row>
    <row r="64" spans="1:15" ht="15.75" x14ac:dyDescent="0.2">
      <c r="A64" s="44" t="s">
        <v>129</v>
      </c>
      <c r="B64" s="43" t="s">
        <v>128</v>
      </c>
      <c r="C64" s="42">
        <v>6070.5</v>
      </c>
      <c r="D64" s="42">
        <v>4059.8</v>
      </c>
      <c r="E64" s="49">
        <f t="shared" si="4"/>
        <v>66.877522444609184</v>
      </c>
      <c r="F64" s="41">
        <v>3485.8</v>
      </c>
      <c r="G64" s="49">
        <f t="shared" si="3"/>
        <v>116.46680819324115</v>
      </c>
      <c r="H64" s="36"/>
      <c r="I64" s="36"/>
      <c r="J64" s="36"/>
      <c r="K64" s="37"/>
    </row>
    <row r="65" spans="1:11" ht="15.75" x14ac:dyDescent="0.2">
      <c r="A65" s="44" t="s">
        <v>127</v>
      </c>
      <c r="B65" s="50" t="s">
        <v>126</v>
      </c>
      <c r="C65" s="42">
        <v>2163459</v>
      </c>
      <c r="D65" s="42">
        <f>794403.3-0.1</f>
        <v>794403.20000000007</v>
      </c>
      <c r="E65" s="49">
        <f t="shared" si="4"/>
        <v>36.719124328216992</v>
      </c>
      <c r="F65" s="41">
        <v>824428.8</v>
      </c>
      <c r="G65" s="49">
        <f t="shared" si="3"/>
        <v>96.358011753107121</v>
      </c>
      <c r="H65" s="36"/>
      <c r="I65" s="36"/>
      <c r="J65" s="36"/>
      <c r="K65" s="37"/>
    </row>
    <row r="66" spans="1:11" ht="15.75" x14ac:dyDescent="0.2">
      <c r="A66" s="48" t="s">
        <v>125</v>
      </c>
      <c r="B66" s="47" t="s">
        <v>124</v>
      </c>
      <c r="C66" s="46">
        <f>SUM(C67:C71)</f>
        <v>32275464.300000001</v>
      </c>
      <c r="D66" s="46">
        <f>SUM(D67:D71)</f>
        <v>15610372.899999999</v>
      </c>
      <c r="E66" s="38">
        <f t="shared" si="4"/>
        <v>48.366067657158375</v>
      </c>
      <c r="F66" s="39">
        <f>SUM(F67:F71)</f>
        <v>15137339.400000002</v>
      </c>
      <c r="G66" s="38">
        <f t="shared" si="3"/>
        <v>103.12494479710217</v>
      </c>
      <c r="H66" s="36"/>
      <c r="I66" s="36"/>
      <c r="J66" s="36"/>
      <c r="K66" s="37"/>
    </row>
    <row r="67" spans="1:11" ht="15.75" x14ac:dyDescent="0.2">
      <c r="A67" s="44" t="s">
        <v>123</v>
      </c>
      <c r="B67" s="43" t="s">
        <v>122</v>
      </c>
      <c r="C67" s="42">
        <v>300697.09999999998</v>
      </c>
      <c r="D67" s="42">
        <v>148922.20000000001</v>
      </c>
      <c r="E67" s="49">
        <f t="shared" si="4"/>
        <v>49.525652226110601</v>
      </c>
      <c r="F67" s="41">
        <v>123241.60000000001</v>
      </c>
      <c r="G67" s="49">
        <f t="shared" si="3"/>
        <v>120.83760678212552</v>
      </c>
      <c r="H67" s="36"/>
      <c r="I67" s="36"/>
      <c r="J67" s="36"/>
      <c r="K67" s="37"/>
    </row>
    <row r="68" spans="1:11" ht="15.75" x14ac:dyDescent="0.2">
      <c r="A68" s="44" t="s">
        <v>121</v>
      </c>
      <c r="B68" s="43" t="s">
        <v>120</v>
      </c>
      <c r="C68" s="42">
        <v>4882808.9000000004</v>
      </c>
      <c r="D68" s="42">
        <v>2438033.2999999998</v>
      </c>
      <c r="E68" s="49">
        <f t="shared" si="4"/>
        <v>49.930958797097297</v>
      </c>
      <c r="F68" s="41">
        <v>2210355.7000000002</v>
      </c>
      <c r="G68" s="49">
        <f t="shared" si="3"/>
        <v>110.30049597899558</v>
      </c>
      <c r="H68" s="36"/>
      <c r="I68" s="36"/>
      <c r="J68" s="36"/>
      <c r="K68" s="37"/>
    </row>
    <row r="69" spans="1:11" ht="15.75" x14ac:dyDescent="0.2">
      <c r="A69" s="44" t="s">
        <v>119</v>
      </c>
      <c r="B69" s="43" t="s">
        <v>118</v>
      </c>
      <c r="C69" s="42">
        <v>19157088.5</v>
      </c>
      <c r="D69" s="42">
        <v>9717281.4000000004</v>
      </c>
      <c r="E69" s="49">
        <f t="shared" si="4"/>
        <v>50.724207908733106</v>
      </c>
      <c r="F69" s="41">
        <v>11231432.4</v>
      </c>
      <c r="G69" s="49">
        <f t="shared" si="3"/>
        <v>86.518629627330526</v>
      </c>
      <c r="H69" s="36"/>
      <c r="I69" s="36"/>
      <c r="J69" s="36"/>
      <c r="K69" s="37"/>
    </row>
    <row r="70" spans="1:11" ht="15.75" x14ac:dyDescent="0.2">
      <c r="A70" s="44" t="s">
        <v>117</v>
      </c>
      <c r="B70" s="43" t="s">
        <v>116</v>
      </c>
      <c r="C70" s="42">
        <v>6856445.7000000002</v>
      </c>
      <c r="D70" s="42">
        <f>2913900.4-0.1</f>
        <v>2913900.3</v>
      </c>
      <c r="E70" s="49">
        <f t="shared" si="4"/>
        <v>42.498700164722372</v>
      </c>
      <c r="F70" s="41">
        <v>1160556.3999999999</v>
      </c>
      <c r="G70" s="49" t="s">
        <v>115</v>
      </c>
      <c r="H70" s="53"/>
      <c r="I70" s="36"/>
      <c r="J70" s="36"/>
      <c r="K70" s="37"/>
    </row>
    <row r="71" spans="1:11" ht="15.75" x14ac:dyDescent="0.2">
      <c r="A71" s="44" t="s">
        <v>114</v>
      </c>
      <c r="B71" s="43" t="s">
        <v>113</v>
      </c>
      <c r="C71" s="42">
        <v>1078424.1000000001</v>
      </c>
      <c r="D71" s="42">
        <v>392235.7</v>
      </c>
      <c r="E71" s="49">
        <f t="shared" si="4"/>
        <v>36.371192001365692</v>
      </c>
      <c r="F71" s="41">
        <v>411753.3</v>
      </c>
      <c r="G71" s="49">
        <f t="shared" ref="G71:G85" si="5">D71/F71*100</f>
        <v>95.259880127250966</v>
      </c>
      <c r="H71" s="52"/>
      <c r="I71" s="53"/>
      <c r="J71" s="36"/>
      <c r="K71" s="37"/>
    </row>
    <row r="72" spans="1:11" ht="15.75" x14ac:dyDescent="0.2">
      <c r="A72" s="48" t="s">
        <v>112</v>
      </c>
      <c r="B72" s="47" t="s">
        <v>111</v>
      </c>
      <c r="C72" s="46">
        <f>SUM(C73:C76)</f>
        <v>2401698.6</v>
      </c>
      <c r="D72" s="46">
        <f>SUM(D73:D76)</f>
        <v>990298.8</v>
      </c>
      <c r="E72" s="38">
        <f t="shared" si="4"/>
        <v>41.233267155170928</v>
      </c>
      <c r="F72" s="39">
        <f>SUM(F73:F76)</f>
        <v>802638.40000000014</v>
      </c>
      <c r="G72" s="38">
        <f t="shared" si="5"/>
        <v>123.38044130457749</v>
      </c>
      <c r="H72" s="36"/>
      <c r="I72" s="36"/>
      <c r="J72" s="36"/>
      <c r="K72" s="37"/>
    </row>
    <row r="73" spans="1:11" ht="15.75" x14ac:dyDescent="0.2">
      <c r="A73" s="44" t="s">
        <v>110</v>
      </c>
      <c r="B73" s="43" t="s">
        <v>109</v>
      </c>
      <c r="C73" s="42">
        <v>989763.2</v>
      </c>
      <c r="D73" s="42">
        <v>548703</v>
      </c>
      <c r="E73" s="49">
        <f t="shared" si="4"/>
        <v>55.437805729693736</v>
      </c>
      <c r="F73" s="41">
        <v>429057.9</v>
      </c>
      <c r="G73" s="49">
        <f t="shared" si="5"/>
        <v>127.88553712680735</v>
      </c>
      <c r="H73" s="36"/>
      <c r="I73" s="36"/>
      <c r="J73" s="36"/>
      <c r="K73" s="37"/>
    </row>
    <row r="74" spans="1:11" ht="15.75" x14ac:dyDescent="0.2">
      <c r="A74" s="44" t="s">
        <v>108</v>
      </c>
      <c r="B74" s="43" t="s">
        <v>107</v>
      </c>
      <c r="C74" s="42">
        <v>822271.3</v>
      </c>
      <c r="D74" s="42">
        <v>177131.4</v>
      </c>
      <c r="E74" s="49">
        <f t="shared" si="4"/>
        <v>21.541722300170271</v>
      </c>
      <c r="F74" s="41">
        <v>142477.4</v>
      </c>
      <c r="G74" s="49">
        <f t="shared" si="5"/>
        <v>124.32245394708215</v>
      </c>
      <c r="H74" s="52"/>
      <c r="I74" s="51"/>
      <c r="J74" s="36"/>
      <c r="K74" s="37"/>
    </row>
    <row r="75" spans="1:11" ht="15.75" x14ac:dyDescent="0.2">
      <c r="A75" s="44" t="s">
        <v>106</v>
      </c>
      <c r="B75" s="43" t="s">
        <v>105</v>
      </c>
      <c r="C75" s="42">
        <v>536987.6</v>
      </c>
      <c r="D75" s="42">
        <v>238992.4</v>
      </c>
      <c r="E75" s="49">
        <f t="shared" si="4"/>
        <v>44.506130122930216</v>
      </c>
      <c r="F75" s="41">
        <v>205469.3</v>
      </c>
      <c r="G75" s="49">
        <f t="shared" si="5"/>
        <v>116.31538142194479</v>
      </c>
      <c r="H75" s="51"/>
      <c r="I75" s="36"/>
      <c r="J75" s="36"/>
      <c r="K75" s="37"/>
    </row>
    <row r="76" spans="1:11" ht="35.25" customHeight="1" x14ac:dyDescent="0.2">
      <c r="A76" s="44" t="s">
        <v>104</v>
      </c>
      <c r="B76" s="43" t="s">
        <v>103</v>
      </c>
      <c r="C76" s="42">
        <v>52676.5</v>
      </c>
      <c r="D76" s="42">
        <v>25472</v>
      </c>
      <c r="E76" s="49">
        <f t="shared" si="4"/>
        <v>48.355528556377131</v>
      </c>
      <c r="F76" s="41">
        <v>25633.8</v>
      </c>
      <c r="G76" s="49">
        <f t="shared" si="5"/>
        <v>99.368802128439796</v>
      </c>
      <c r="H76" s="36"/>
      <c r="I76" s="36"/>
      <c r="J76" s="36"/>
      <c r="K76" s="37"/>
    </row>
    <row r="77" spans="1:11" ht="15.75" x14ac:dyDescent="0.2">
      <c r="A77" s="48" t="s">
        <v>102</v>
      </c>
      <c r="B77" s="47" t="s">
        <v>101</v>
      </c>
      <c r="C77" s="46">
        <f>SUM(C78:C80)</f>
        <v>103668.3</v>
      </c>
      <c r="D77" s="46">
        <f>SUM(D78:D80)</f>
        <v>41857.9</v>
      </c>
      <c r="E77" s="38">
        <f t="shared" si="4"/>
        <v>40.376759337232308</v>
      </c>
      <c r="F77" s="39">
        <f>SUM(F78:F80)</f>
        <v>40592.600000000006</v>
      </c>
      <c r="G77" s="38">
        <f t="shared" si="5"/>
        <v>103.11707059907469</v>
      </c>
      <c r="H77" s="36"/>
      <c r="I77" s="36"/>
      <c r="J77" s="36"/>
      <c r="K77" s="37"/>
    </row>
    <row r="78" spans="1:11" ht="15.75" x14ac:dyDescent="0.2">
      <c r="A78" s="44" t="s">
        <v>100</v>
      </c>
      <c r="B78" s="43" t="s">
        <v>99</v>
      </c>
      <c r="C78" s="42">
        <v>31163.599999999999</v>
      </c>
      <c r="D78" s="42">
        <v>6062.1</v>
      </c>
      <c r="E78" s="49">
        <f t="shared" si="4"/>
        <v>19.452502278299043</v>
      </c>
      <c r="F78" s="41">
        <v>11856</v>
      </c>
      <c r="G78" s="49">
        <f t="shared" si="5"/>
        <v>51.131072874493931</v>
      </c>
      <c r="H78" s="36"/>
      <c r="I78" s="36"/>
      <c r="J78" s="36"/>
      <c r="K78" s="37"/>
    </row>
    <row r="79" spans="1:11" ht="15.75" x14ac:dyDescent="0.2">
      <c r="A79" s="44" t="s">
        <v>98</v>
      </c>
      <c r="B79" s="43" t="s">
        <v>97</v>
      </c>
      <c r="C79" s="42">
        <v>47058.9</v>
      </c>
      <c r="D79" s="42">
        <v>23764.2</v>
      </c>
      <c r="E79" s="49">
        <f t="shared" si="4"/>
        <v>50.498842939380225</v>
      </c>
      <c r="F79" s="41">
        <v>19705.900000000001</v>
      </c>
      <c r="G79" s="49">
        <f t="shared" si="5"/>
        <v>120.59433976626288</v>
      </c>
      <c r="H79" s="36"/>
      <c r="I79" s="36"/>
      <c r="J79" s="36"/>
      <c r="K79" s="37"/>
    </row>
    <row r="80" spans="1:11" ht="31.5" x14ac:dyDescent="0.2">
      <c r="A80" s="44" t="s">
        <v>96</v>
      </c>
      <c r="B80" s="43" t="s">
        <v>95</v>
      </c>
      <c r="C80" s="42">
        <v>25445.8</v>
      </c>
      <c r="D80" s="42">
        <f>12031.5+0.1</f>
        <v>12031.6</v>
      </c>
      <c r="E80" s="49">
        <f t="shared" si="4"/>
        <v>47.28324517209127</v>
      </c>
      <c r="F80" s="41">
        <v>9030.7000000000007</v>
      </c>
      <c r="G80" s="49">
        <f t="shared" si="5"/>
        <v>133.22998217192466</v>
      </c>
      <c r="H80" s="36"/>
      <c r="I80" s="36"/>
      <c r="J80" s="36"/>
      <c r="K80" s="37"/>
    </row>
    <row r="81" spans="1:11" ht="15.75" x14ac:dyDescent="0.2">
      <c r="A81" s="48" t="s">
        <v>94</v>
      </c>
      <c r="B81" s="47" t="s">
        <v>93</v>
      </c>
      <c r="C81" s="46">
        <f>C82</f>
        <v>3299076.9</v>
      </c>
      <c r="D81" s="46">
        <f>D82</f>
        <v>1241044.8999999999</v>
      </c>
      <c r="E81" s="38">
        <f t="shared" si="4"/>
        <v>37.617943976995505</v>
      </c>
      <c r="F81" s="39">
        <f>F82</f>
        <v>1346272.8</v>
      </c>
      <c r="G81" s="38">
        <f t="shared" si="5"/>
        <v>92.183760973258899</v>
      </c>
      <c r="H81" s="36"/>
      <c r="I81" s="36"/>
      <c r="J81" s="36"/>
      <c r="K81" s="37"/>
    </row>
    <row r="82" spans="1:11" ht="34.5" customHeight="1" x14ac:dyDescent="0.2">
      <c r="A82" s="44" t="s">
        <v>92</v>
      </c>
      <c r="B82" s="43" t="s">
        <v>91</v>
      </c>
      <c r="C82" s="42">
        <v>3299076.9</v>
      </c>
      <c r="D82" s="42">
        <v>1241044.8999999999</v>
      </c>
      <c r="E82" s="49">
        <f t="shared" si="4"/>
        <v>37.617943976995505</v>
      </c>
      <c r="F82" s="41">
        <v>1346272.8</v>
      </c>
      <c r="G82" s="49">
        <f t="shared" si="5"/>
        <v>92.183760973258899</v>
      </c>
      <c r="H82" s="36"/>
      <c r="I82" s="36"/>
      <c r="J82" s="36"/>
      <c r="K82" s="37"/>
    </row>
    <row r="83" spans="1:11" ht="31.5" x14ac:dyDescent="0.2">
      <c r="A83" s="48" t="s">
        <v>90</v>
      </c>
      <c r="B83" s="47" t="s">
        <v>89</v>
      </c>
      <c r="C83" s="46">
        <f>C84</f>
        <v>151779.1</v>
      </c>
      <c r="D83" s="46"/>
      <c r="E83" s="45">
        <f t="shared" si="4"/>
        <v>0</v>
      </c>
      <c r="F83" s="39">
        <v>100</v>
      </c>
      <c r="G83" s="45">
        <f t="shared" si="5"/>
        <v>0</v>
      </c>
      <c r="H83" s="36"/>
      <c r="I83" s="36"/>
      <c r="J83" s="36"/>
      <c r="K83" s="37"/>
    </row>
    <row r="84" spans="1:11" ht="33" customHeight="1" x14ac:dyDescent="0.2">
      <c r="A84" s="44" t="s">
        <v>88</v>
      </c>
      <c r="B84" s="43" t="s">
        <v>87</v>
      </c>
      <c r="C84" s="42">
        <v>151779.1</v>
      </c>
      <c r="D84" s="42"/>
      <c r="E84" s="40">
        <f t="shared" si="4"/>
        <v>0</v>
      </c>
      <c r="F84" s="41">
        <v>100</v>
      </c>
      <c r="G84" s="40">
        <f t="shared" si="5"/>
        <v>0</v>
      </c>
      <c r="H84" s="36"/>
      <c r="I84" s="36"/>
      <c r="J84" s="36"/>
      <c r="K84" s="37"/>
    </row>
    <row r="85" spans="1:11" ht="19.5" customHeight="1" x14ac:dyDescent="0.25">
      <c r="A85" s="83" t="s">
        <v>86</v>
      </c>
      <c r="B85" s="84"/>
      <c r="C85" s="39">
        <f>C7+C17+C20+C26+C37+C42+C47+C55+C58+C66+C72+C77+C81+C83</f>
        <v>120174886.69999999</v>
      </c>
      <c r="D85" s="39">
        <f>D7+D17+D20+D26+D37+D42+D47+D55+D58+D66+D72+D77+D81+D83</f>
        <v>50276146.29999999</v>
      </c>
      <c r="E85" s="38">
        <f t="shared" si="4"/>
        <v>41.835817516106708</v>
      </c>
      <c r="F85" s="39">
        <f>F7+F17+F20+F26+F37+F42+F47+F55+F58+F66+F72+F77+F81+F83</f>
        <v>46932706.399999999</v>
      </c>
      <c r="G85" s="38">
        <f t="shared" si="5"/>
        <v>107.12390176586959</v>
      </c>
      <c r="H85" s="36"/>
      <c r="I85" s="36"/>
      <c r="J85" s="36"/>
      <c r="K85" s="37"/>
    </row>
    <row r="86" spans="1:11" ht="20.25" customHeight="1" x14ac:dyDescent="0.2">
      <c r="H86" s="36"/>
      <c r="I86" s="36"/>
      <c r="J86" s="36"/>
      <c r="K86" s="37"/>
    </row>
    <row r="87" spans="1:11" ht="37.5" customHeight="1" x14ac:dyDescent="0.2">
      <c r="A87" s="82"/>
      <c r="B87" s="82"/>
      <c r="C87" s="82"/>
      <c r="D87" s="82"/>
      <c r="E87" s="82"/>
      <c r="F87" s="82"/>
      <c r="G87" s="82"/>
      <c r="H87" s="36"/>
      <c r="I87" s="36"/>
      <c r="J87" s="36"/>
      <c r="K87" s="37"/>
    </row>
    <row r="88" spans="1:11" ht="15.75" x14ac:dyDescent="0.2">
      <c r="A88" s="82"/>
      <c r="B88" s="82"/>
      <c r="C88" s="82"/>
      <c r="D88" s="82"/>
      <c r="E88" s="82"/>
      <c r="F88" s="82"/>
      <c r="G88" s="82"/>
      <c r="H88" s="36"/>
      <c r="I88" s="36"/>
      <c r="J88" s="36"/>
      <c r="K88" s="36"/>
    </row>
    <row r="89" spans="1:11" x14ac:dyDescent="0.2">
      <c r="H89" s="36"/>
      <c r="I89" s="36"/>
      <c r="J89" s="36"/>
      <c r="K89" s="36"/>
    </row>
    <row r="90" spans="1:11" x14ac:dyDescent="0.2">
      <c r="H90" s="36"/>
      <c r="I90" s="36"/>
      <c r="J90" s="36"/>
      <c r="K90" s="36"/>
    </row>
    <row r="91" spans="1:11" x14ac:dyDescent="0.2">
      <c r="H91" s="36"/>
      <c r="I91" s="36"/>
      <c r="J91" s="36"/>
      <c r="K91" s="36"/>
    </row>
  </sheetData>
  <mergeCells count="9">
    <mergeCell ref="A87:G87"/>
    <mergeCell ref="A88:G88"/>
    <mergeCell ref="A85:B85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КБ</vt:lpstr>
      <vt:lpstr>РАСХОДЫ КБ</vt:lpstr>
      <vt:lpstr>'ДОХОДЫ КБ'!Заголовки_для_печати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2019-07-24T07:39:10Z</cp:lastPrinted>
  <dcterms:created xsi:type="dcterms:W3CDTF">2015-12-04T12:59:35Z</dcterms:created>
  <dcterms:modified xsi:type="dcterms:W3CDTF">2019-07-24T07:39:28Z</dcterms:modified>
</cp:coreProperties>
</file>