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05" yWindow="0" windowWidth="19350" windowHeight="12495"/>
  </bookViews>
  <sheets>
    <sheet name="Лист1" sheetId="1" r:id="rId1"/>
  </sheets>
  <definedNames>
    <definedName name="_xlnm.Print_Titles" localSheetId="0">Лист1!$3:$4</definedName>
    <definedName name="_xlnm.Print_Area" localSheetId="0">Лист1!$A$1:$J$673</definedName>
  </definedNames>
  <calcPr calcId="145621"/>
</workbook>
</file>

<file path=xl/calcChain.xml><?xml version="1.0" encoding="utf-8"?>
<calcChain xmlns="http://schemas.openxmlformats.org/spreadsheetml/2006/main">
  <c r="G671" i="1" l="1"/>
  <c r="H671" i="1"/>
  <c r="I671" i="1"/>
  <c r="J671" i="1"/>
  <c r="F671" i="1"/>
  <c r="F486" i="1"/>
  <c r="G464" i="1"/>
  <c r="H464" i="1"/>
  <c r="I464" i="1"/>
  <c r="J464" i="1"/>
  <c r="F464" i="1"/>
  <c r="G670" i="1"/>
  <c r="H670" i="1"/>
  <c r="I670" i="1"/>
  <c r="J670" i="1"/>
  <c r="F670" i="1"/>
  <c r="G398" i="1" l="1"/>
  <c r="H398" i="1"/>
  <c r="I398" i="1"/>
  <c r="J398" i="1"/>
  <c r="F398" i="1"/>
  <c r="G534" i="1" l="1"/>
  <c r="H534" i="1"/>
  <c r="I534" i="1"/>
  <c r="J534" i="1"/>
  <c r="F534" i="1"/>
  <c r="H67" i="1" l="1"/>
  <c r="I67" i="1"/>
  <c r="J67" i="1"/>
  <c r="F67" i="1"/>
  <c r="G65" i="1"/>
  <c r="G67" i="1" s="1"/>
  <c r="G252" i="1" l="1"/>
  <c r="H252" i="1"/>
  <c r="I252" i="1"/>
  <c r="J252" i="1"/>
  <c r="F252" i="1"/>
  <c r="G123" i="1" l="1"/>
  <c r="H123" i="1"/>
  <c r="I123" i="1"/>
  <c r="J123" i="1"/>
  <c r="F123" i="1"/>
  <c r="G36" i="1" l="1"/>
  <c r="F36" i="1"/>
  <c r="J21" i="1"/>
  <c r="I21" i="1"/>
  <c r="H21" i="1"/>
  <c r="J17" i="1"/>
  <c r="I17" i="1"/>
  <c r="H17" i="1"/>
  <c r="J15" i="1"/>
  <c r="I15" i="1"/>
  <c r="H15" i="1"/>
  <c r="J13" i="1"/>
  <c r="I13" i="1"/>
  <c r="H13" i="1"/>
  <c r="J9" i="1"/>
  <c r="I9" i="1"/>
  <c r="H9" i="1"/>
  <c r="J7" i="1"/>
  <c r="I7" i="1"/>
  <c r="H7" i="1"/>
  <c r="J19" i="1"/>
  <c r="I19" i="1"/>
  <c r="H19" i="1"/>
  <c r="J11" i="1"/>
  <c r="I11" i="1"/>
  <c r="H11" i="1"/>
  <c r="J25" i="1"/>
  <c r="I25" i="1"/>
  <c r="H25" i="1"/>
  <c r="H36" i="1" l="1"/>
  <c r="I36" i="1"/>
  <c r="J36" i="1"/>
  <c r="G94" i="1"/>
  <c r="H94" i="1"/>
  <c r="I94" i="1"/>
  <c r="J94" i="1"/>
  <c r="F94" i="1"/>
  <c r="G426" i="1" l="1"/>
  <c r="H426" i="1"/>
  <c r="I426" i="1"/>
  <c r="J426" i="1"/>
  <c r="F426" i="1"/>
  <c r="G486" i="1" l="1"/>
  <c r="H486" i="1"/>
  <c r="I486" i="1"/>
  <c r="J486" i="1"/>
  <c r="G342" i="1" l="1"/>
  <c r="H342" i="1"/>
  <c r="I342" i="1"/>
  <c r="J342" i="1"/>
  <c r="G44" i="1"/>
  <c r="H44" i="1"/>
  <c r="I44" i="1"/>
  <c r="J44" i="1"/>
  <c r="G40" i="1"/>
  <c r="H40" i="1"/>
  <c r="I40" i="1"/>
  <c r="J40" i="1"/>
  <c r="F44" i="1" l="1"/>
  <c r="F40" i="1" l="1"/>
  <c r="F342" i="1" l="1"/>
</calcChain>
</file>

<file path=xl/sharedStrings.xml><?xml version="1.0" encoding="utf-8"?>
<sst xmlns="http://schemas.openxmlformats.org/spreadsheetml/2006/main" count="2762" uniqueCount="1116">
  <si>
    <t>№ п/п</t>
  </si>
  <si>
    <t>Наименование государственной услуги (работы)</t>
  </si>
  <si>
    <t xml:space="preserve">1. </t>
  </si>
  <si>
    <t>Управление делами Правительства Саратовской области</t>
  </si>
  <si>
    <t>1.1.</t>
  </si>
  <si>
    <t>1.2.</t>
  </si>
  <si>
    <t>Наименование показателя</t>
  </si>
  <si>
    <t>Показатель, характеризующий объем государственной услуги (работы)</t>
  </si>
  <si>
    <t xml:space="preserve">Единица измерения </t>
  </si>
  <si>
    <t xml:space="preserve">Объем субсидий на финансовое обеспечение оказания соответствующей государственной услуги (выполнения работы)
</t>
  </si>
  <si>
    <t>Итого</t>
  </si>
  <si>
    <t>Управление ветеринарии Правительства Саратовской области</t>
  </si>
  <si>
    <t>2.</t>
  </si>
  <si>
    <t>2.1.</t>
  </si>
  <si>
    <t>Министерство сельского хозяйства Саратовской области</t>
  </si>
  <si>
    <t xml:space="preserve">3. </t>
  </si>
  <si>
    <t>3.1.</t>
  </si>
  <si>
    <t xml:space="preserve">4. </t>
  </si>
  <si>
    <t>4.1.</t>
  </si>
  <si>
    <t>4.2.</t>
  </si>
  <si>
    <t>Министерство природных ресурсов и экологии Саратовской области</t>
  </si>
  <si>
    <t xml:space="preserve">5. </t>
  </si>
  <si>
    <t>Министерство образования Саратовской области</t>
  </si>
  <si>
    <t>5.1.</t>
  </si>
  <si>
    <t>5.2.</t>
  </si>
  <si>
    <t xml:space="preserve">6. </t>
  </si>
  <si>
    <t>6.1.</t>
  </si>
  <si>
    <t>6.2.</t>
  </si>
  <si>
    <t>7.</t>
  </si>
  <si>
    <t>7.1.</t>
  </si>
  <si>
    <t>7.2.</t>
  </si>
  <si>
    <t xml:space="preserve">8. </t>
  </si>
  <si>
    <t>Министерство информации и печати Саратовской области</t>
  </si>
  <si>
    <t>8.1.</t>
  </si>
  <si>
    <t>8.2.</t>
  </si>
  <si>
    <t xml:space="preserve">9. </t>
  </si>
  <si>
    <t>9.1.</t>
  </si>
  <si>
    <t>9.2.</t>
  </si>
  <si>
    <t>10.1.</t>
  </si>
  <si>
    <t>10.2.</t>
  </si>
  <si>
    <t xml:space="preserve">10. </t>
  </si>
  <si>
    <t xml:space="preserve">11. </t>
  </si>
  <si>
    <t>11.1.</t>
  </si>
  <si>
    <t>11.2.</t>
  </si>
  <si>
    <t>Министерство социального развития Саратовской области</t>
  </si>
  <si>
    <t>ИТОГО субсидий на оказание государственных услуг (выполнение работ)</t>
  </si>
  <si>
    <t>Министерство экономического развития Саратовской области</t>
  </si>
  <si>
    <t xml:space="preserve"> Министерство культуры Саратовской области</t>
  </si>
  <si>
    <t>Управление по охране объектов культурного наследия Правительства Саратовской области</t>
  </si>
  <si>
    <t xml:space="preserve"> Министерство здравоохранения  Саратовской области</t>
  </si>
  <si>
    <t>13.</t>
  </si>
  <si>
    <t>Министерство финансов Саратовской области</t>
  </si>
  <si>
    <t>13.1.</t>
  </si>
  <si>
    <t>13.2.</t>
  </si>
  <si>
    <t>14.</t>
  </si>
  <si>
    <t>14.1.</t>
  </si>
  <si>
    <t>14.2.</t>
  </si>
  <si>
    <t>8.3.</t>
  </si>
  <si>
    <t>8.4.</t>
  </si>
  <si>
    <t>8.5.</t>
  </si>
  <si>
    <t>8.6.</t>
  </si>
  <si>
    <t>8.7.</t>
  </si>
  <si>
    <t>8.8.</t>
  </si>
  <si>
    <t>8.9.</t>
  </si>
  <si>
    <t>8.10.</t>
  </si>
  <si>
    <t>8.11.</t>
  </si>
  <si>
    <t>8.12.</t>
  </si>
  <si>
    <t>8.13.</t>
  </si>
  <si>
    <t>8.14.</t>
  </si>
  <si>
    <t>8.15.</t>
  </si>
  <si>
    <t>8.16.</t>
  </si>
  <si>
    <t>8.17.</t>
  </si>
  <si>
    <t>8.18.</t>
  </si>
  <si>
    <t>8.19.</t>
  </si>
  <si>
    <t>8.20.</t>
  </si>
  <si>
    <t>Присмотр и уход</t>
  </si>
  <si>
    <t>Реализация основных общеобразовательных программ среднего общего образования</t>
  </si>
  <si>
    <t>Присмотр и уход (ГПД)</t>
  </si>
  <si>
    <t>Реализация дополнительных общеразвивающих программ</t>
  </si>
  <si>
    <t>Объем субсидий на финансовое обеспечение оказания соответствующей государственной услуги (выполнения работы)</t>
  </si>
  <si>
    <t>человеко-часов</t>
  </si>
  <si>
    <t>Содержание детей</t>
  </si>
  <si>
    <t>Содержание и воспитание детей-сирот и детей, оставшихся без попечения родителей, детей, находящихся в трудной жизненной ситуации</t>
  </si>
  <si>
    <t>Организация мероприятий в сфере молодежной политики, направленных на гражданское и патриотическое воспитание молодежи, воспитание толерантности в молодежной среде, формирование правовых, культурных и нравственных ценностей среди молодежи</t>
  </si>
  <si>
    <t>единица</t>
  </si>
  <si>
    <t>Организация отдыха детей и молодежи</t>
  </si>
  <si>
    <t>Психолого-медико-педагогическое обследование детей</t>
  </si>
  <si>
    <t>Реализация основных общеобразовательных программ начального общего образования</t>
  </si>
  <si>
    <t>Реализация основных общеобразовательных программ начального общего образования (ОВЗ)</t>
  </si>
  <si>
    <t>Реализация основных общеобразовательных программ основного общего образования (ОВЗ)</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</si>
  <si>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</si>
  <si>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</si>
  <si>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</si>
  <si>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</si>
  <si>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</si>
  <si>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</si>
  <si>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</si>
  <si>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</si>
  <si>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</si>
  <si>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</si>
  <si>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</si>
  <si>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</si>
  <si>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</si>
  <si>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</si>
  <si>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</si>
  <si>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</si>
  <si>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</si>
  <si>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</si>
  <si>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</si>
  <si>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</si>
  <si>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</si>
  <si>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</si>
  <si>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</si>
  <si>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Реализация основных общеобразовательных программ основного общего образования</t>
  </si>
  <si>
    <t>Организация и осуществление транспортного обслуживания должностных лиц, государственных органов и государственных учреждений</t>
  </si>
  <si>
    <t>Машино-часы работы автомобилей</t>
  </si>
  <si>
    <t>Реализация дополнительных профессиональных программ повышения квалификации (Очная)</t>
  </si>
  <si>
    <t>Реализация дополнительных профессиональных программ повышения квалификации (Очно-заочная)</t>
  </si>
  <si>
    <t>Реализация дополнительных профессиональных программ повышения квалификации (Очно-заочная с применением дистанционных образовательных технологий)</t>
  </si>
  <si>
    <t>Реализация дополнительных профессиональных программ повышения квалификации (Заочная с применением дистанционных образовательных технологий)</t>
  </si>
  <si>
    <t>Реализация дополнительных профессиональных программ повышения квалификации (Очная с применением сетевой формы реализации)</t>
  </si>
  <si>
    <t>Методическое обеспечение образовательной деятельности</t>
  </si>
  <si>
    <t>Оценка качества образования</t>
  </si>
  <si>
    <t>Ведение информационных ресурсов и баз данных</t>
  </si>
  <si>
    <t>Информационно-технологическое обеспечение управления системой образования</t>
  </si>
  <si>
    <t>Реализация основных профессиональных образовательных программ профессионального обучения - программ профессиональной подготовки по профессиям рабочих, должностям служащих</t>
  </si>
  <si>
    <t>Реализация основных профессиональных образовательных программ среднего профессионального образования - программ подготовки квалифицированных рабочих, служащих на базе основного общего образования</t>
  </si>
  <si>
    <t>Реализация основных профессиональных образовательных программ среднего профессионального образования - программ подготовки квалифицированных рабочих, служащих на базе среднего общего образования (очная)</t>
  </si>
  <si>
    <t>Реализация основных профессиональных образовательных программ среднего профессионального образования - программ подготовки квалифицированных рабочих, служащих на базе среднего общего образования (очная-заочная)</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</si>
  <si>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основного общего образования (очное)</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</si>
  <si>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основного общего образования (заочное)</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</si>
  <si>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(очное)</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</si>
  <si>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(заочное)</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</si>
  <si>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(очное- заочное)</t>
  </si>
  <si>
    <t>5.3.</t>
  </si>
  <si>
    <t>5.4.</t>
  </si>
  <si>
    <t>5.5.</t>
  </si>
  <si>
    <t>5.6.</t>
  </si>
  <si>
    <t>5.7.</t>
  </si>
  <si>
    <t>5.8.</t>
  </si>
  <si>
    <t>5.9.</t>
  </si>
  <si>
    <t>5.10.</t>
  </si>
  <si>
    <t>Комплектование архивными документами</t>
  </si>
  <si>
    <t>Осуществление издательской деятельности</t>
  </si>
  <si>
    <t>тысяч квадратных метров</t>
  </si>
  <si>
    <t>Количество посещений читального зала</t>
  </si>
  <si>
    <t>человек</t>
  </si>
  <si>
    <t>Объем хранимых документов</t>
  </si>
  <si>
    <t>штука</t>
  </si>
  <si>
    <t>Количество проведенных консультаций</t>
  </si>
  <si>
    <t>Количество отчетов, составленных по результатам услуги (подготовка документов на право получения субсидий)</t>
  </si>
  <si>
    <t>Количество юридических лиц, обратившихся за услугой</t>
  </si>
  <si>
    <t>Количество субъектов среднего предпринимательства, обратившихся за услугой</t>
  </si>
  <si>
    <t>Затраты на уплату налогов, в качестве объекта налогообложения по которым признается имущество учреждений</t>
  </si>
  <si>
    <t xml:space="preserve">Количество исполненных запросов </t>
  </si>
  <si>
    <t>1.3.</t>
  </si>
  <si>
    <t>1.4.</t>
  </si>
  <si>
    <t>1.5.</t>
  </si>
  <si>
    <t>1.6.</t>
  </si>
  <si>
    <t>Защита сведений, составляющих государственную тайну, других охраняемых законом тайн, содержащихся в архивных документах, и организации в установленном порядке их рассекречивания</t>
  </si>
  <si>
    <t>1.7.</t>
  </si>
  <si>
    <t>1.8.</t>
  </si>
  <si>
    <t>1.9.</t>
  </si>
  <si>
    <t>Первичная медико-санитарная помощь, не включенная в базовую программу обязательного медицинского страхования</t>
  </si>
  <si>
    <t>1.10.</t>
  </si>
  <si>
    <t>Количество исполненных запросов</t>
  </si>
  <si>
    <t>тысяча квадратных метров</t>
  </si>
  <si>
    <t>Проведение прикладных научных исследований</t>
  </si>
  <si>
    <t>10.3.</t>
  </si>
  <si>
    <t>10.4.</t>
  </si>
  <si>
    <t>10.5.</t>
  </si>
  <si>
    <t>10.6.</t>
  </si>
  <si>
    <t>условный печатный лист</t>
  </si>
  <si>
    <t>страница PDF формата</t>
  </si>
  <si>
    <t>публикация</t>
  </si>
  <si>
    <t>квадратный сантиметр</t>
  </si>
  <si>
    <t>Опубликование нормативных правовых актов органов государственной власти области в газете «Саратовская областная газета «Регион 64»</t>
  </si>
  <si>
    <t>Опубликование нормативных правовых актов органов государственной власти области в сборнике «Собрание законодательства Саратовской области»</t>
  </si>
  <si>
    <t>Обеспечение выпуска годового количества номеров литературно-художественного журнала «Волга - ХХI век»</t>
  </si>
  <si>
    <t>Размещение официальной информации в газете «Саратовская областная газета «Регион 64»</t>
  </si>
  <si>
    <t>Опубликование нормативных правовых актов органов государственной власти области в сетевом издании «Новости Саратовской губернии»</t>
  </si>
  <si>
    <t>Размещение официальной информации в сетевых изданиях «Новости Саратовской губернии», «Регион 64»</t>
  </si>
  <si>
    <t>7.3.</t>
  </si>
  <si>
    <t>7.4.</t>
  </si>
  <si>
    <t>7.5.</t>
  </si>
  <si>
    <t>7.6.</t>
  </si>
  <si>
    <t>7.7.</t>
  </si>
  <si>
    <t>7.8.</t>
  </si>
  <si>
    <t>7.9.</t>
  </si>
  <si>
    <t>7.10.</t>
  </si>
  <si>
    <t>7.11.</t>
  </si>
  <si>
    <t>7.12.</t>
  </si>
  <si>
    <t>7.13.</t>
  </si>
  <si>
    <t>7.14.</t>
  </si>
  <si>
    <t>7.15.</t>
  </si>
  <si>
    <t>7.16.</t>
  </si>
  <si>
    <t>7.17.</t>
  </si>
  <si>
    <t>7.18.</t>
  </si>
  <si>
    <t>Предупреждение возникновения и распространения лесных пожаров, включая территорию ООПТ</t>
  </si>
  <si>
    <t>Обустройство, эксплуатация лесных дорог, предназначенных для охраны лесов от пожаров</t>
  </si>
  <si>
    <t>км</t>
  </si>
  <si>
    <t>Устройство противопожарных минерализованных полос</t>
  </si>
  <si>
    <t>Организация обустройства и эксплуатации пожарных наблюдательных пунктов (вышек, мачт, павильонов и других наблюдательных пунктов), пунктов сосредоточения противопожарного инвентаря</t>
  </si>
  <si>
    <t>Прочистка и обновление противопожарных минерализованных полос</t>
  </si>
  <si>
    <t>Эксплуатация пожарных водоемов и подъездов к источникам водоснабжения</t>
  </si>
  <si>
    <t>Установка шлагбаумов, устройство преград, обеспечивающих ограничение пребывания граждан в лесах в целях обеспечения пожарной безопасности</t>
  </si>
  <si>
    <t>Установка и размещение стендов и других  знаков и указателей, содержащих информацию о мерах пожарной безопасности в лесах</t>
  </si>
  <si>
    <t>Организация системы обнаружения и учета лесных пожаров, системы наблюдения за их развитием с использованием наземных, авиационных или космических средств</t>
  </si>
  <si>
    <t>га</t>
  </si>
  <si>
    <t>Снижение природной пожарной опасности лесов путем регулирования породного состава лесных насаждений и проведения санитарно-оздоровительных мероприятий</t>
  </si>
  <si>
    <t>Обеспечение готовности к действиям сил и средств, предназначенных для предупреждения и ликвидации чрезвычайных ситуаций в лесах, возникших вследствие лесных пожаров</t>
  </si>
  <si>
    <t>Очистка лесов от захламления, загрязнения и иного негативного воздействия</t>
  </si>
  <si>
    <t>Осуществление лесовосстановления и лесоразведения</t>
  </si>
  <si>
    <t>7.19.</t>
  </si>
  <si>
    <t>7.20.</t>
  </si>
  <si>
    <t>7.21.</t>
  </si>
  <si>
    <t>7.22.</t>
  </si>
  <si>
    <t>Содействие естественному возобновлению</t>
  </si>
  <si>
    <t xml:space="preserve">Проведение агротехнического ухода за лесными культурами </t>
  </si>
  <si>
    <t>Дополнение лесных культур</t>
  </si>
  <si>
    <t>Подготовка почвы под лесные культуры</t>
  </si>
  <si>
    <t xml:space="preserve">Осуществление охраны природных территорий в целях сохранения биологического разнообразия и поддержания в естественном состоянии охраняемых природных комплексов и объектов
</t>
  </si>
  <si>
    <t>Наземное патрулирование особо охраняемых природных территорий</t>
  </si>
  <si>
    <t>7.23.</t>
  </si>
  <si>
    <t>7.24.</t>
  </si>
  <si>
    <t>7.25.</t>
  </si>
  <si>
    <t>7.26.</t>
  </si>
  <si>
    <t>7.27.</t>
  </si>
  <si>
    <t>7.28.</t>
  </si>
  <si>
    <t>Проведение агротехнического ухода за сеянцами и саженцами</t>
  </si>
  <si>
    <t>Хранение семян лесных растений</t>
  </si>
  <si>
    <t>кг</t>
  </si>
  <si>
    <t>Выращивание (производство) посадочного материала лесных растений (саженцев, сеянцев)</t>
  </si>
  <si>
    <t>Выполнение работ по лесному семеноводству</t>
  </si>
  <si>
    <t xml:space="preserve">Проведение ухода за лесами </t>
  </si>
  <si>
    <t xml:space="preserve">Проведение рубок ухода за молодняками (осветления, прочистки) </t>
  </si>
  <si>
    <t>Создание условий для регулируемого туризма и отдыха</t>
  </si>
  <si>
    <t>Осуществление мероприятий в области обслуживания посетителей на ООПТ</t>
  </si>
  <si>
    <t>Тушение лесных пожаров</t>
  </si>
  <si>
    <t>Тушение пожаров в лесах</t>
  </si>
  <si>
    <t>га (по факту)</t>
  </si>
  <si>
    <t>Профилактика возникновения очагов вредных организмов</t>
  </si>
  <si>
    <t>Планирование, обоснование и назначение санитарно-оздоровительных мероприятий и мероприятий по защите лесов</t>
  </si>
  <si>
    <t xml:space="preserve">Выполнение работ по отводу лесосек
</t>
  </si>
  <si>
    <t>Отвод лесосек</t>
  </si>
  <si>
    <t>Содержание (эксплуатация) имущества, находящегося в государственной собственности</t>
  </si>
  <si>
    <t>Обеспечение эксплуатационно-технического обслуживания объектов и помещений, а также содержание указанных объектов и помещений, оборудования и прилегающей территории в надлежащем состоянии</t>
  </si>
  <si>
    <t>9.3.</t>
  </si>
  <si>
    <t>9.4.</t>
  </si>
  <si>
    <t>9.5.</t>
  </si>
  <si>
    <t>9.6.</t>
  </si>
  <si>
    <t>9.7.</t>
  </si>
  <si>
    <t>9.9.</t>
  </si>
  <si>
    <t>9.8.</t>
  </si>
  <si>
    <t>9.10.</t>
  </si>
  <si>
    <t>9.11.</t>
  </si>
  <si>
    <t>9.12.</t>
  </si>
  <si>
    <t>9.13.</t>
  </si>
  <si>
    <t>9.14.</t>
  </si>
  <si>
    <t>9.15.</t>
  </si>
  <si>
    <t>9.16.</t>
  </si>
  <si>
    <t>9.17.</t>
  </si>
  <si>
    <t>9.18.</t>
  </si>
  <si>
    <t>9.19.</t>
  </si>
  <si>
    <t>9.20.</t>
  </si>
  <si>
    <t>9.21.</t>
  </si>
  <si>
    <t>9.23.</t>
  </si>
  <si>
    <t>9.24.</t>
  </si>
  <si>
    <t>9.25.</t>
  </si>
  <si>
    <t>9.26.</t>
  </si>
  <si>
    <t>Показ (организация показа) спектаклей (театральных постановок)</t>
  </si>
  <si>
    <t>Показ (организация показа) концертов и концертных программ</t>
  </si>
  <si>
    <t>Создание спектаклей</t>
  </si>
  <si>
    <t>Создание концертов и концертных программ</t>
  </si>
  <si>
    <t>Библиотечное, библиографическое и информационное обслуживание пользователей библиотеки</t>
  </si>
  <si>
    <t>Формирование, учет, изучение, обеспечение физического сохранения и безопасности фондов библиотеки</t>
  </si>
  <si>
    <t>Библиографическая обработка документов и создание каталогов</t>
  </si>
  <si>
    <t xml:space="preserve">Публичный показ музейных предметов, музейных коллекций
</t>
  </si>
  <si>
    <t>Формирование, учет, изучение, обеспечение физического сохранения и безопасности музейных предметов, музейных коллекций</t>
  </si>
  <si>
    <t>Показ кинофильмов</t>
  </si>
  <si>
    <t>Прокат кино и видеофильмов</t>
  </si>
  <si>
    <t>Организация деятельности клубных формирований и формирований самодеятельного народного творчества</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</si>
  <si>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</si>
  <si>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Публичный показ музейных предметов, музейных коллекций</t>
  </si>
  <si>
    <t>Реализация дополнительных профессиональных программ повышения квалификации</t>
  </si>
  <si>
    <t>Реализация дополнительных общеобразовательных предпрофессиональных программ в области искусств</t>
  </si>
  <si>
    <t>Реализация дополнительных предпрофессиональных программ в области искусств</t>
  </si>
  <si>
    <t>Реализация образовательных программ среднего профессионального образования - программ подготовки специалистов среднего звена
услуги (работы)</t>
  </si>
  <si>
    <t xml:space="preserve">Создание экспозиций (выставок) музеев, организация выездных выставок
</t>
  </si>
  <si>
    <t>Реализация основных профессиональных образовательных программ среднего профессионального образования в области искусств, интегрированные с образовательными программами основного общего образования, по укрупненной группе направлений подготовки и специальностей (профессий) «52.00.00 ИЗОБРАЗИТЕЛЬНОЕ И ПРИКЛАДНЫЕ ВИДЫ ИСКУССТВ»
услуги (работы)</t>
  </si>
  <si>
    <t>Объем субсидий на финансовое обеспечение выполнения соответствующей государственной работы</t>
  </si>
  <si>
    <t xml:space="preserve">Объем субсидий на финансовое обеспечение выполнения соответствующей государственной работы </t>
  </si>
  <si>
    <t xml:space="preserve">единица </t>
  </si>
  <si>
    <t>Объем собранной информации</t>
  </si>
  <si>
    <t>Количество отчетов</t>
  </si>
  <si>
    <t xml:space="preserve">Проведение прикладных научных исследований </t>
  </si>
  <si>
    <t xml:space="preserve">Проведение мероприятий по предупреждению и ликвидации заразных и иных болезней животных, включая сельскохозяйственных, домашних, зоопарковых и других животных, пушных зверей, птиц, рыб и пчел и их лечению          </t>
  </si>
  <si>
    <t>13.3.</t>
  </si>
  <si>
    <t>13.4.</t>
  </si>
  <si>
    <t>13.5.</t>
  </si>
  <si>
    <t>13.6.</t>
  </si>
  <si>
    <t>13.7.</t>
  </si>
  <si>
    <t>13.8.</t>
  </si>
  <si>
    <t>13.9.</t>
  </si>
  <si>
    <t>число пациенто-дней</t>
  </si>
  <si>
    <t>количество койко-дней</t>
  </si>
  <si>
    <t>количество полетных часов</t>
  </si>
  <si>
    <t>количество мероприятий</t>
  </si>
  <si>
    <t>условная единица продукта, переработки (в перерасчете на 1 литр цельной крови)</t>
  </si>
  <si>
    <t>колиграмм</t>
  </si>
  <si>
    <t>квадратный метр</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</si>
  <si>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t>
  </si>
  <si>
    <t>Реализация дополнительных профессиональных образовательных программ повышения квалификации</t>
  </si>
  <si>
    <t xml:space="preserve">Первичная медико-санитарная помощь, не включенная в базовую программу обязательного медицинского страхования </t>
  </si>
  <si>
    <t>Паллиативная медицинская помощь (число посещений)</t>
  </si>
  <si>
    <t>Первичная медико-санитарная помощь, не включенная в базовую программу обязательного медицинского страхования (число пациенто-дней)</t>
  </si>
  <si>
    <t>Специализированная медицинская помощь (за исключением высокотехнологичной медицинской помощи), не включенная в базовую программу обязательного медицинского страхования, по профилям (число пациенто-дней)</t>
  </si>
  <si>
    <t>Специализированная медицинская помощь (за исключением высокотехнологичной медицинской помощи), не включенная в базовую программу обязательного медицинского страхования, по профилям (число пациентов)</t>
  </si>
  <si>
    <t>Паллиативная медицинская помощь (количество койко-дней)</t>
  </si>
  <si>
    <t>Санаторно-курортное лечение (количество койко-дней)</t>
  </si>
  <si>
    <t>Организация круглосуточного приема, содержания, выхаживания и воспитания детей (количество койко-дней)</t>
  </si>
  <si>
    <t>Скорая, в том числе скорая специализированная, медицинская помощь (включая медицинскую эвакуацию), не включенная в базовую программу обязательного медицинского страхования, а также оказание медицинской помощи при чрезвычайных ситуациях (число пациентов)</t>
  </si>
  <si>
    <t>Скорая, в том числе скорая специализированная, медицинская помощь (включая медицинскую эвакуацию), не включенная в базовую программу обязательного медицинского страхования, а также оказание медицинской помощи при чрезвычайных ситуациях (количество полетных часов)</t>
  </si>
  <si>
    <t>Обеспечение мероприятий, направленных на охрану и укрепление здоровья (количество мероприятий)</t>
  </si>
  <si>
    <t>Заготовка, хранение, транспортировка и обеспечение безопасности донорской крови и ее компонентов (условная единица продукта, переработки (в перерасчете на 1 литр цельной крови)</t>
  </si>
  <si>
    <t>Работы по профилактике неинфекционных заболеваний, формированию здорового образа жизни и санитарно-гигиеническому просвещению населения (количество мероприятий)</t>
  </si>
  <si>
    <t>Формирование, освежение, выпуск и содержание (обслуживание) резерва лекарственных средств для медицинского применения и медицинских изделий (отчет)</t>
  </si>
  <si>
    <t>Организация и проведение заключительной и камерной дезинфекции, дезинсекции, дератизации в очагах инфекционных и паразитарных заболеваний и в условиях чрезвычайной ситуации (вес обработанных в дезинфекционных камерах вещей из очага (килограмм)</t>
  </si>
  <si>
    <t>Организация и проведение заключительной и камерной дезинфекции, дезинсекции, дератизации в очагах инфекционных и паразитарных заболеваний и в условиях чрезвычайной ситуации (площадь обработанных очагов (квадратный метр)</t>
  </si>
  <si>
    <t>Медицинское освидетельствование на состояние опьянения (алкогольного, наркотического или иного токсического) (количество освидетельствований)</t>
  </si>
  <si>
    <t>Судебно-медицинская экспертиза (количество исследований)</t>
  </si>
  <si>
    <t>Судебно-психиатрическая экспертиза (количество экспертиз)</t>
  </si>
  <si>
    <t>Обеспечение готовности к своевременному и эффективному оказанию медицинской помощи, ликвидации эпидемических очагов при стихийных бедствиях, авариях, катастрофах и эпидемиях и ликвидация медико-санитарных последствий чрезвычайных ситуаций в Российской Федерации и за рубежом (отчет)</t>
  </si>
  <si>
    <t>14.3.</t>
  </si>
  <si>
    <t>14.4.</t>
  </si>
  <si>
    <t>14.5.</t>
  </si>
  <si>
    <t>14.6.</t>
  </si>
  <si>
    <t>14.7.</t>
  </si>
  <si>
    <t>14.8.</t>
  </si>
  <si>
    <t>14.9.</t>
  </si>
  <si>
    <t>14.10.</t>
  </si>
  <si>
    <t>14.11.</t>
  </si>
  <si>
    <t>14.12.</t>
  </si>
  <si>
    <t>14.13.</t>
  </si>
  <si>
    <t>14.14.</t>
  </si>
  <si>
    <t>14.15.</t>
  </si>
  <si>
    <t>14.16.</t>
  </si>
  <si>
    <t>тыс. рублей</t>
  </si>
  <si>
    <t>Срочные социальные услуги</t>
  </si>
  <si>
    <t>Организация ритуальных услуг и содержание мест захоронения</t>
  </si>
  <si>
    <t>Санаторно-курортное лечение</t>
  </si>
  <si>
    <t>тыс. рублей.</t>
  </si>
  <si>
    <t xml:space="preserve">Оформление и выдача ветеринарных сопроводительных документов         </t>
  </si>
  <si>
    <t>Организация предоствления государственных и муниципальных услуг в многофункциональных центрах предоставления государственных и муниципальных услуг</t>
  </si>
  <si>
    <t>Количество услуг</t>
  </si>
  <si>
    <t>11.3.</t>
  </si>
  <si>
    <t>11.4.</t>
  </si>
  <si>
    <t>11.5.</t>
  </si>
  <si>
    <t>11.6.</t>
  </si>
  <si>
    <t>11.7.</t>
  </si>
  <si>
    <t>11.8.</t>
  </si>
  <si>
    <t>11.9.</t>
  </si>
  <si>
    <t>11.10.</t>
  </si>
  <si>
    <t>11.11.</t>
  </si>
  <si>
    <t>11.12.</t>
  </si>
  <si>
    <t>11.13.</t>
  </si>
  <si>
    <t>11.14.</t>
  </si>
  <si>
    <t>11.15.</t>
  </si>
  <si>
    <t>Реализация дополнительных предпрофессиональных программ в области физической культуры и спорта</t>
  </si>
  <si>
    <t>человек/час</t>
  </si>
  <si>
    <t>Спортивная подготовка по олимпийским видам спорта</t>
  </si>
  <si>
    <t>Спортивная подготовка по неолимпийским видам спорта</t>
  </si>
  <si>
    <t>Спортивная подготовка по спорту лиц с поражением ОДА</t>
  </si>
  <si>
    <t>Спортивная подготовка по спорту лиц с интеллектуальными нарушениями</t>
  </si>
  <si>
    <t>Спортивная подготовка по спорту глухих</t>
  </si>
  <si>
    <t>Спортивная подготовка по спорту слепых</t>
  </si>
  <si>
    <t>Пропаганда физической культуры, спорта и здорового образа жизни</t>
  </si>
  <si>
    <t>-</t>
  </si>
  <si>
    <t>Организация мероприятий по подготовке спортивных сборных команд</t>
  </si>
  <si>
    <t>штук</t>
  </si>
  <si>
    <t>Организация и проведение спортивно-оздоровительной работы по развитию физической культуры и спорта среди различных групп населения</t>
  </si>
  <si>
    <t>Организация и обеспечение подготовки спортивного резерва</t>
  </si>
  <si>
    <t>Обеспечение доступа к объектам спорта</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</si>
  <si>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</si>
  <si>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Организация и проведение физкультурных и спортивных мероприятий в рамках Всероссийского физкультурно-спортивного комплекса «Готов к труду и обороне»</t>
  </si>
  <si>
    <t>Сведения о планируемом объеме выполнения государственными бюджетными и автономными учреждениями Саратовской области государственных заданий на оказание государственных услуг (выполнение работ) и о планируемых объемах субсидий на их финансовое обеспечение</t>
  </si>
  <si>
    <t>2017 год (отчет)</t>
  </si>
  <si>
    <t>2018 год (оценка)</t>
  </si>
  <si>
    <t>Прогноз</t>
  </si>
  <si>
    <t>2019 год</t>
  </si>
  <si>
    <t>2020 год</t>
  </si>
  <si>
    <t>2021 год</t>
  </si>
  <si>
    <t>Комитет по управлению имуществом Саратовской области</t>
  </si>
  <si>
    <t>Коды</t>
  </si>
  <si>
    <t>Реестровый номер из базового перечня услуг (работ) или код базовой услуги</t>
  </si>
  <si>
    <t>Министерство молодежной политики и спорта Саратовской области</t>
  </si>
  <si>
    <t>Определение границ территорий объекта археологического наследия</t>
  </si>
  <si>
    <t>Объем субсидий на финансовое обеспечение оказания государственных услуг (выполнения работ)</t>
  </si>
  <si>
    <t>тыс. руб.</t>
  </si>
  <si>
    <t>23015134100000000003201</t>
  </si>
  <si>
    <t>037 0801 5570404100 621 241</t>
  </si>
  <si>
    <t xml:space="preserve">Проведение анализа историко-библиографических материалов о земельном участке, подлежащем хозяйственному освоению </t>
  </si>
  <si>
    <t>23012133800000000001201</t>
  </si>
  <si>
    <t>Разработка проектов границ территорий объектов культурного наследия</t>
  </si>
  <si>
    <t>23013133900000000009201</t>
  </si>
  <si>
    <t>Разработка проектов предметов охраны объектов культурного наследия</t>
  </si>
  <si>
    <t>23017134300000000009201</t>
  </si>
  <si>
    <t>Выполнение историко- культурных и библиографических изысканий в проектной документации для регистрации в едином государственном реестре историко- архитектурных объектов культурного наследия</t>
  </si>
  <si>
    <t>23014134000000000005201</t>
  </si>
  <si>
    <t>Обследование и составление актов технического состояния объектов культурного наследия</t>
  </si>
  <si>
    <t>23016134200000000001201</t>
  </si>
  <si>
    <t>Разработка проектов зон охраны объектов культурного наследия (единичные памятники и ансамбли)</t>
  </si>
  <si>
    <t>23011133700000000003201</t>
  </si>
  <si>
    <t>Содержание (эксплуатация) имущества,находящегося в государственной собственности</t>
  </si>
  <si>
    <t>02003118700000000008201</t>
  </si>
  <si>
    <t xml:space="preserve">Работа по установлению границ защитных зон (определение точек координат) </t>
  </si>
  <si>
    <t>пока не включена в региональный перечень</t>
  </si>
  <si>
    <t>6300000001200022305090
76000300000002005100102</t>
  </si>
  <si>
    <t>024 1201 5951904100 621</t>
  </si>
  <si>
    <t>024 1201 5952098710 621</t>
  </si>
  <si>
    <t>6300000001200022305090
76000300000001006100101</t>
  </si>
  <si>
    <t>024 1202 5951904100 621</t>
  </si>
  <si>
    <t>024 1202 5952098710 621</t>
  </si>
  <si>
    <t>6300000001200022305090 77000200000002005100101</t>
  </si>
  <si>
    <t>024 1202 5951604100 621</t>
  </si>
  <si>
    <t>6300000001200022305090 78000100000001006101101</t>
  </si>
  <si>
    <t>10.7.</t>
  </si>
  <si>
    <t>10.8.</t>
  </si>
  <si>
    <t>10.9.</t>
  </si>
  <si>
    <t>10.10.</t>
  </si>
  <si>
    <t>10.11.</t>
  </si>
  <si>
    <t>10.12.</t>
  </si>
  <si>
    <t>10.13.</t>
  </si>
  <si>
    <t>27004137200000083846101</t>
  </si>
  <si>
    <t>024 1201 6651304100 621</t>
  </si>
  <si>
    <t>Количество  страниц PDF-формата</t>
  </si>
  <si>
    <t>Объем субсидий на финансовое обеспечение оказания государственных услуг</t>
  </si>
  <si>
    <t>тыс. руб</t>
  </si>
  <si>
    <t>Количество страниц PDF-формата</t>
  </si>
  <si>
    <t>Квадратный сантиметр</t>
  </si>
  <si>
    <t>единица (кв.см.)</t>
  </si>
  <si>
    <t>Квадратных условных печатных листов</t>
  </si>
  <si>
    <r>
      <t>Обеспечение официального опубликования нормативных правовых актов органов государственной власти Саратовской области 
в средствах массовой информации</t>
    </r>
    <r>
      <rPr>
        <i/>
        <sz val="12"/>
        <rFont val="Times New Roman"/>
        <family val="1"/>
        <charset val="204"/>
      </rPr>
      <t xml:space="preserve"> (газета «Саратовская областная газета «Регион 64»)</t>
    </r>
  </si>
  <si>
    <r>
      <t>Обеспечение официального опубликования нормативных правовых актов органов государственной власти Саратовской области 
в средствах массовой информации</t>
    </r>
    <r>
      <rPr>
        <i/>
        <sz val="12"/>
        <rFont val="Times New Roman"/>
        <family val="1"/>
        <charset val="204"/>
      </rPr>
      <t xml:space="preserve"> (сборник «Собрание законодательства Саратовской области»)</t>
    </r>
  </si>
  <si>
    <r>
      <t xml:space="preserve">Обеспечение официального опубликования нормативных правовых актов органов государственной власти Саратовской области 
в средствах массовой информации </t>
    </r>
    <r>
      <rPr>
        <i/>
        <sz val="12"/>
        <rFont val="Times New Roman"/>
        <family val="1"/>
        <charset val="204"/>
      </rPr>
      <t>(сетевое издание «Новости Саратовской губернии»)</t>
    </r>
  </si>
  <si>
    <t>024 1202 6651304100 621</t>
  </si>
  <si>
    <t>кв.см.</t>
  </si>
  <si>
    <t xml:space="preserve">024 1202 6651304100 621 </t>
  </si>
  <si>
    <t>Количество публикаций</t>
  </si>
  <si>
    <t xml:space="preserve">штука </t>
  </si>
  <si>
    <t>Длительность телевизионного вещания</t>
  </si>
  <si>
    <t>минуты</t>
  </si>
  <si>
    <r>
      <t xml:space="preserve">Размещение официальной информации в средствах массовой информации </t>
    </r>
    <r>
      <rPr>
        <i/>
        <sz val="12"/>
        <rFont val="Times New Roman"/>
        <family val="1"/>
        <charset val="204"/>
      </rPr>
      <t>(сетевые издания «Новости Саратовской губернии» и «Регион 64»)</t>
    </r>
  </si>
  <si>
    <r>
      <t>Размещение официальной информации в средствах массовой информации</t>
    </r>
    <r>
      <rPr>
        <i/>
        <sz val="12"/>
        <rFont val="Times New Roman"/>
        <family val="1"/>
        <charset val="204"/>
      </rPr>
      <t xml:space="preserve"> (газета «Саратовская областная газета «Регион 64»)</t>
    </r>
  </si>
  <si>
    <r>
      <t xml:space="preserve">Размещение официальной информации в средствах массовой информации </t>
    </r>
    <r>
      <rPr>
        <i/>
        <sz val="12"/>
        <rFont val="Times New Roman"/>
        <family val="1"/>
        <charset val="204"/>
      </rPr>
      <t>(Телеканал "Россия" (Россия-1))</t>
    </r>
  </si>
  <si>
    <t xml:space="preserve">024 1201 6651498710 621 </t>
  </si>
  <si>
    <t>27006137300000000004101</t>
  </si>
  <si>
    <t xml:space="preserve">024 1202 6651498710 621 </t>
  </si>
  <si>
    <t xml:space="preserve">Выпуск литературно-художественного журнала «Волга – XXI век» </t>
  </si>
  <si>
    <t>единица, штука (стр.PDF)</t>
  </si>
  <si>
    <t>27007137400000078009101</t>
  </si>
  <si>
    <t>024 1202 6650904100 621</t>
  </si>
  <si>
    <t xml:space="preserve">Реализация основных общеобразовательных программ дошкольного образования
</t>
  </si>
  <si>
    <t>50Д45000301000301065100 50Д45000301000301065100</t>
  </si>
  <si>
    <t>Число обучающихся</t>
  </si>
  <si>
    <t>01807025121004100611                             01807025151004100611</t>
  </si>
  <si>
    <t>50785005000400009000100 50785001100400009008100</t>
  </si>
  <si>
    <t>Число детей</t>
  </si>
  <si>
    <t>018 0702 5121004 100 611                             018 0702 5151004 100 611</t>
  </si>
  <si>
    <t xml:space="preserve">34785000800400004004100 35785001900400004009100 36785001100300004007100  </t>
  </si>
  <si>
    <t>32002000300000000008100</t>
  </si>
  <si>
    <t>Численность граждан, получивших социальные услуги</t>
  </si>
  <si>
    <t xml:space="preserve">Содействие устройству детей на воспитание в семью </t>
  </si>
  <si>
    <t>32008000000000001004100</t>
  </si>
  <si>
    <t>Количество детей, переданных на воспитание в семью</t>
  </si>
  <si>
    <t>50Г52000000000001009101 34Г52000000000006000100 35Г52000000000001003100  36Г52000000000006006100</t>
  </si>
  <si>
    <t xml:space="preserve"> Психолого-педагогическое консультирование обучающихся, их родителей (законных представителей) и педагогических работников </t>
  </si>
  <si>
    <t>35Г53000000000001002100 50Г53000000000001008103 34Г53000000000006009100 36Г53000000000006005100</t>
  </si>
  <si>
    <t xml:space="preserve"> Подготовка граждан, выразивших желание принять детей-сирот и детей, оставшихся без попечения родителей, на семейные формы устройства </t>
  </si>
  <si>
    <t>32003000000000001009100</t>
  </si>
  <si>
    <t>Оказание консультативной, психологической, педагогической, юридической, социальной и иной помощи лицам усыновившим (удочерившим) или принявшим под опеку (попечительство) ребенка</t>
  </si>
  <si>
    <t>32005000000000001007100</t>
  </si>
  <si>
    <t>Численность семей, получивших социальные услуги</t>
  </si>
  <si>
    <t>Оказание консультативной, психологической педагогической, юридической, социальной и иной помощи лицам из числа детей, завершивших  пребывание в организации для детей-сирот</t>
  </si>
  <si>
    <t>32006000000000001006100</t>
  </si>
  <si>
    <t>018 0702 5121004 100 611                            018 0702 5151004 100 611</t>
  </si>
  <si>
    <t>единиц</t>
  </si>
  <si>
    <t xml:space="preserve">Коррекционно-развивающая, компенсирующая и логопедическая помощь обучающимся       </t>
  </si>
  <si>
    <t>50Г54000000000001007101 34Г54000000000006008100 35Г54000000000001001100 36Г54000000000006004100</t>
  </si>
  <si>
    <t xml:space="preserve">42Г42001000300701007100 </t>
  </si>
  <si>
    <t>Количество человеко-часов</t>
  </si>
  <si>
    <t>Реализация дополнительных общеразвивающих программ (ОВЗ)</t>
  </si>
  <si>
    <t>42Г42003000300701003100</t>
  </si>
  <si>
    <t>человеко-час</t>
  </si>
  <si>
    <t xml:space="preserve">018 0702 5121004 100 611                             </t>
  </si>
  <si>
    <t>018 0702 5121004 100 611                             018 0702 5151004 100 611      018 0703 5121004 100 611</t>
  </si>
  <si>
    <t>34787000301000101000101 34787000301000105006101 34787000101000105008100</t>
  </si>
  <si>
    <t>34787000101000101002100 34787000101000205007100</t>
  </si>
  <si>
    <t>35791000301000101004101 35791000201000101005101</t>
  </si>
  <si>
    <t xml:space="preserve">018 0702 5121004 100 611 </t>
  </si>
  <si>
    <t>35791000100400101009101 35791000100400105005101 35791000100400205004101</t>
  </si>
  <si>
    <t>34Г41001000000000002100  35Г41000400000000003100 36Г41000400000000001100</t>
  </si>
  <si>
    <t>36794000201000101002101 36794000301000101001101 36794000100400101006101</t>
  </si>
  <si>
    <t>10028000000000001006101</t>
  </si>
  <si>
    <t>Число человеко-дней пребывания</t>
  </si>
  <si>
    <t>21003124300000000000101</t>
  </si>
  <si>
    <t>Количество мероприятий</t>
  </si>
  <si>
    <t>018 0707 5230321 510 611</t>
  </si>
  <si>
    <t>018 0703 5121004 100 611</t>
  </si>
  <si>
    <t>человеко-день</t>
  </si>
  <si>
    <t>22006133200000000007201</t>
  </si>
  <si>
    <t>22007133100000000007201</t>
  </si>
  <si>
    <t>Ведение информационных ресурсов и баз данных в сфере образования</t>
  </si>
  <si>
    <t>22003133000000000002201</t>
  </si>
  <si>
    <t>Количество информационных ресурсов и баз данных</t>
  </si>
  <si>
    <t>018 0709 5121004 100 621</t>
  </si>
  <si>
    <t xml:space="preserve">Содержание (эксплуатация) имущества, находящегося в государственной  (муниципальной) собственности </t>
  </si>
  <si>
    <t>28058000300000001008104</t>
  </si>
  <si>
    <t>Эксплуатируемая площадь других видов имущества</t>
  </si>
  <si>
    <t>Организация и осуществление транспортного обслуживания должностных лиц, государственных органов  и государственных учреждений</t>
  </si>
  <si>
    <t>15037100100000000002103</t>
  </si>
  <si>
    <t xml:space="preserve">43Г48000301000001002101 </t>
  </si>
  <si>
    <t>43Г48000301000005008101</t>
  </si>
  <si>
    <t>43Г48000301000006007101</t>
  </si>
  <si>
    <t>018 0705 5140904 100 621</t>
  </si>
  <si>
    <t xml:space="preserve">018 0705 5140904 100 621 </t>
  </si>
  <si>
    <t>018 0709 9300004 100 611</t>
  </si>
  <si>
    <t>43Г48000301000010001101</t>
  </si>
  <si>
    <t>43Г48000301000013008101</t>
  </si>
  <si>
    <t>Экспертиза научных, научно-технических программ и проектов, инновационных проектов в сфере образования</t>
  </si>
  <si>
    <t>22008132900000000000201</t>
  </si>
  <si>
    <t>Количество экспертных заключений</t>
  </si>
  <si>
    <t>22005133300000000007201</t>
  </si>
  <si>
    <t xml:space="preserve">Количество мероприятий; Количество разработанных                                                   документов;                                             Количество разработанных отчетов </t>
  </si>
  <si>
    <t xml:space="preserve">37Д57000901000101002100
37Д57001001000101009100
37Д57001301000101006100
37Д57002001000101007100
37Д57003001000101005100
37Д57003901000101006100
37Д57007401000101002100
37Д57009401000101008100
37Д57009801000101004100
37Д57009901000101003100
37Д56029701000101004102
37Д57015001000101009100
37Д57018401000101009100
37Д57018801000101005100
37Д57018901000101004100
37Д57019001000101001100
37Д57033301000101009102
37Д57020901000101000100
37Д57021001000101007100
37Д57021200100101004100
37Д57022201000101003100
37Д57022401000101001100
37Д57022401000209002100
37Д57024101000101000100
37Д57024601000101005100
37Д57026101000101005100
37Д57027301000101001100
37Д57028101000101001100
37Д57028901000101003100
37Д57029001000101000100
37Д57029301000101007100
37Д57033401000101008102
37Д57029901000101001100
37Д57030101000101007100
37Д57033501000101007102
37Д57033301000101009102
37Д57026101000101005100
37Д57028101000101001100
37Д57026101000101005100
</t>
  </si>
  <si>
    <t>Численность обучающихся</t>
  </si>
  <si>
    <t>018 0704 5140904 100 611
018 0704 5140904 100 621</t>
  </si>
  <si>
    <t xml:space="preserve">37Д57018401000101009100
37Д57033301000201008102
37Д57033401000201007102
37Д57018401000201008100
37Д57028101000201000100
37Д57027301000201000100
37Д57021201000201004100
37Д57003001000201004100
37Д57026301000201002100
</t>
  </si>
  <si>
    <t>37Д57022401000209002100</t>
  </si>
  <si>
    <t xml:space="preserve">37Д56011101000101008100
37Д56019401000101008100
37Д56020401000101006100
37Д56020701000101003100
37Д56002101000101007100
37Д56010101000101000100
37Д56013201000101003100
37Д56013501000101000100
37Д56015401000101006100
37Д56023401000101000100
37Д56031001000101007102
37Д56019501000101007100
37Д56002401000101004100
</t>
  </si>
  <si>
    <t>тыс.руб</t>
  </si>
  <si>
    <t xml:space="preserve">37Д56000801000117006100
37Д56000901000117005100
37Д56002201000117008100
37Д56011201000101007100
</t>
  </si>
  <si>
    <t xml:space="preserve">37Д56019401000201007100
37Д56023801000201005100
37Д56006601000201002100
37Д56000801000201003100
37Д56000901000201002100
37Д56023701000201006100
37Д56028501000201007102
37Д56022501000201000100
37Д56031101000201005102
37Д56028401000201008102
37Д56002201000201005100
37Д56013201000201002100
37Д56015401000201005100
</t>
  </si>
  <si>
    <t xml:space="preserve">37Д56011101000217009100
37Д56001501000217006100
37Д56019401000217009100
37Д56019501000217008100
37Д56023701000217008100
37Д56023801000217007100
37Д56000801000217005100
37Д56001101000217000100
37Д56020701000217004100
37Д56000901000217004100
37Д56002201000217007100
37Д56011201000217008100
37Д56007701000217001100
37Д56013201000217004100
37Д56020801000217003100
37Д56023801000217007100
37Д56031101000217007102
37Д56005501000217007100
37Д56007701000217001100
</t>
  </si>
  <si>
    <t xml:space="preserve">37Д56013201000209004100
37Д56008801000209008100
37Д56015401000209007100
</t>
  </si>
  <si>
    <t>44Г51000301000101005100</t>
  </si>
  <si>
    <t>44Г51000400400101007100</t>
  </si>
  <si>
    <t>Оказание услуги сельхозтоваропроизводителям и иным производителям продуктов питания в реализации производимой продукции на сельскохозяйственном рынке</t>
  </si>
  <si>
    <t>07002022500000000000201</t>
  </si>
  <si>
    <t>009 0405 5Г40204100 611</t>
  </si>
  <si>
    <t>Количество договоров на предоставление торговых мест</t>
  </si>
  <si>
    <t>07008113500000000005201</t>
  </si>
  <si>
    <t>Организация и проведение выставочных мероприятий</t>
  </si>
  <si>
    <t>07005013400000000007201</t>
  </si>
  <si>
    <t>Предоставление консультационной помощи и иных методических услуг в рамках государственной аграрной политики</t>
  </si>
  <si>
    <t>07001021800000000000201</t>
  </si>
  <si>
    <t>Количество номеров (газета  «Аграрные вести»)</t>
  </si>
  <si>
    <t>Количество отчетов, составленных по результатам услуги (подготовка информационных материалов (брошюры, буклеты, листовки и т.д)</t>
  </si>
  <si>
    <t>Количество отчетов, составленных по результатам услуги (подготовка  материала и создание презентаций в печатном и электронном виде)</t>
  </si>
  <si>
    <t>Информационное обеспечение на основе документов архивного фонда Российской Федерации</t>
  </si>
  <si>
    <t>03005017400000000007201</t>
  </si>
  <si>
    <t>`009 0113 5Г40104100 611</t>
  </si>
  <si>
    <t>Учет архивных документов</t>
  </si>
  <si>
    <t>03009117900000000000201</t>
  </si>
  <si>
    <t>009 0113 5Г40104100 611</t>
  </si>
  <si>
    <t>Количество фондов, по которым выверены учетные документы</t>
  </si>
  <si>
    <t>Обеспечение сохранности архивных документов</t>
  </si>
  <si>
    <t>03007117600000000005201</t>
  </si>
  <si>
    <t>Количество дел, прошедших проверку наличия, выявленных особо ценных и уникальных дел, и дел, выданных из архивохранения</t>
  </si>
  <si>
    <t>0301011800000000004201</t>
  </si>
  <si>
    <t>Количество дел (документов), принятых на хранение</t>
  </si>
  <si>
    <t>Эксплуатируемая площадь</t>
  </si>
  <si>
    <t>Содержание и обслуживание прилегающих территорий к зданиям (сооружениям), лесных участков</t>
  </si>
  <si>
    <t>02002118600000000000201</t>
  </si>
  <si>
    <t>Обслуживаемая площадь прилегающей территории к зданиям (сооружениям), и лесных участков</t>
  </si>
  <si>
    <t>Первичная медико-санитарная помощь, не включенная в базовую программу обязательного медицинского страхования. Первичная медико-санитарная помощь, в части диагностики и лечения (Психотерапия)</t>
  </si>
  <si>
    <t>860000О.99.0.АД57АА52003</t>
  </si>
  <si>
    <t>002 0902 5090104 100 611</t>
  </si>
  <si>
    <t>Число обращений</t>
  </si>
  <si>
    <t>002 0113 6620404 100 611</t>
  </si>
  <si>
    <t>Обеспечение эксплутационно-технического обслуживания объектов и помещений, а также содержание указанных объектов и помещений, оборудования в надлежащем состоянии</t>
  </si>
  <si>
    <t>Обслуживаемая площадь прилегающих территорий к зданиям (сооружениям), лесных участков</t>
  </si>
  <si>
    <t xml:space="preserve"> - </t>
  </si>
  <si>
    <t>1.11.</t>
  </si>
  <si>
    <t>Организация материально-технического обечпечения деятельности Губернатора области, Правительства области, управления делами правительства области, иных органов государственной власти области и государственных органов области</t>
  </si>
  <si>
    <t>02004118800000000006201</t>
  </si>
  <si>
    <t>Количество обслуживаемых органов государственной власти, государственных органов</t>
  </si>
  <si>
    <t>1.12.</t>
  </si>
  <si>
    <t>02001118500000000002201</t>
  </si>
  <si>
    <t>001 0113 6620104 100 611</t>
  </si>
  <si>
    <t>Реализация информационных мероприятий, публикаторских и выставочных проектов на основе архивных документов</t>
  </si>
  <si>
    <t>03012118300000000009201</t>
  </si>
  <si>
    <t>00201135580304100611</t>
  </si>
  <si>
    <t>002 0113 5580304 100 611</t>
  </si>
  <si>
    <t>Количество проведенных мероприятий</t>
  </si>
  <si>
    <t>03011118200000000001201</t>
  </si>
  <si>
    <t xml:space="preserve">Количество дел (документов), подготовленных к рассекречиванию </t>
  </si>
  <si>
    <t>Описание архивных документов, создание справочно-поисковых средств к ним</t>
  </si>
  <si>
    <t>03006117500000000007201</t>
  </si>
  <si>
    <t>Количество единиц хранения, внесенных в информационно-поисковые системы архива</t>
  </si>
  <si>
    <t>03010118000000000004201</t>
  </si>
  <si>
    <t>Предоставление архивных справок и копий архивных документов, связанных с социальной защитой граждан, предусматривающей их пенсионное обеспечение, а также получение льгот и компенсаций в соответствии с законодательством Российской Федерации и международными обязательствами Российской Федерации</t>
  </si>
  <si>
    <t>910112О.99.0.БА78АА00000</t>
  </si>
  <si>
    <t>Информационное обеспечение на основе документов Архивного фонда Российской Федерации и других архивных документов</t>
  </si>
  <si>
    <t>03009117900000037007201</t>
  </si>
  <si>
    <t>Улучшение физического состояния документов</t>
  </si>
  <si>
    <t>03008117700000000003201</t>
  </si>
  <si>
    <t>Количество дел</t>
  </si>
  <si>
    <t>Взаимодействие с организациями - источниками комплектования архива</t>
  </si>
  <si>
    <t>03013118400000000007101</t>
  </si>
  <si>
    <t>Количество организаций - источников комплектования архива по видам методической помощи суммарно</t>
  </si>
  <si>
    <t>1.13.</t>
  </si>
  <si>
    <t>1.14.</t>
  </si>
  <si>
    <t>1.15.</t>
  </si>
  <si>
    <t xml:space="preserve">
01001121314900056231201
</t>
  </si>
  <si>
    <t>01501125090304100621</t>
  </si>
  <si>
    <t>6.13.</t>
  </si>
  <si>
    <t>Сбор, обработка, систематизация, накопление и хранение информации при определении кадастровой стоимости (сбор, обра-ботка, систематизация и накопление информации, необходимой для опреде-ления кадастровой стоимости, в том числе о данных рынка недвижимо-сти, а также информации, использованной при проведении государственной кадастровой оценки и формируемой в результате ее проведения)</t>
  </si>
  <si>
    <t>6.7.</t>
  </si>
  <si>
    <t>12001138337800079782101</t>
  </si>
  <si>
    <t>015 0412 5823504 100 611</t>
  </si>
  <si>
    <t>Предоставление разъяснений результатов определения кадастровой стоимости</t>
  </si>
  <si>
    <t>8411120.99.0.АШ75АА000008411120.99.0.АШ78АА00000</t>
  </si>
  <si>
    <t>Количество поступивших обращений, запросов</t>
  </si>
  <si>
    <t>Рассмотрение обращений, связанных с наличием ошибок, допущенных при определении кадастровой стоимости</t>
  </si>
  <si>
    <t>8411120.99.0.АШ76АА00000 8411120.99.0.АШ80АА00000</t>
  </si>
  <si>
    <t>Представление информации, имеющейся в распоряжении учреждения, по вопросам государственной кадастровой оценки (ежеквартальное представление в соответствующий федеральный орган исполнительной власти информации о данных рынка недвижимости)</t>
  </si>
  <si>
    <t>12008021130700079782202</t>
  </si>
  <si>
    <t>Представление информации, имеющейся в распоряжении учреждения, по вопросам государственной кадастровой оценки (представление в соответствующий федеральный орган исполнительной власти информации, необходимой для ведения Единого государственного реестра недвижимости)</t>
  </si>
  <si>
    <t>6.3.</t>
  </si>
  <si>
    <t>6.4.</t>
  </si>
  <si>
    <t xml:space="preserve">Объем представленной информации
</t>
  </si>
  <si>
    <t>Объем представленной информации</t>
  </si>
  <si>
    <t>Рассмотрение обращений, представление (предоставление) разъяснений, копий хранящихся отчетов, документов и материалов (предоставление разъяснений, связанных с определением кадастровой стоимости)</t>
  </si>
  <si>
    <t>Рассмотрение обращений, представление (предоставление) разъяснений, копий хранящихся отчетов, документов и материалов (представление копий хранящихся отчетов, документов и материалов)</t>
  </si>
  <si>
    <t>6.5.</t>
  </si>
  <si>
    <t>6.6.</t>
  </si>
  <si>
    <t>12007030430230379786201</t>
  </si>
  <si>
    <t>Сбор, обработка, систематизация, накопление и хранение информации при определении кадастровой стоимости (хранение копий отчетов, документов и материалов)</t>
  </si>
  <si>
    <t>Определение кадастровой стоимости объектов недвижимости в соответствии со статьей 14 Федерального закона от 3 июля 2016 года № 237-ФЗ «О государственной кадастровой оценке»</t>
  </si>
  <si>
    <t>12002131100000079780201</t>
  </si>
  <si>
    <t>6.8.</t>
  </si>
  <si>
    <t>6.9.</t>
  </si>
  <si>
    <t>Объем хранящейся информации</t>
  </si>
  <si>
    <t>Количество объектов недвижимости, для которых определена кадастровая стоимость</t>
  </si>
  <si>
    <t>Определение кадастровой стоимости объектов недвижимости в соответствии со статьей 16 Федерального закона от 3 июля 2016 года № 237-ФЗ «О государственной кадастровой оценке»</t>
  </si>
  <si>
    <t xml:space="preserve">12011130600000079786201
</t>
  </si>
  <si>
    <t>Рассмотрение замечаний к промежуточным отчетным документам</t>
  </si>
  <si>
    <t>12012038400000079780101</t>
  </si>
  <si>
    <t>6.10.</t>
  </si>
  <si>
    <t>6.11.</t>
  </si>
  <si>
    <t>Количество поступивших обращений о рассмотрении замечаний</t>
  </si>
  <si>
    <t>Рассмотрение обращений юридических лиц об исправлении технических и (или) методологических ошибок, допущенных при определении кадастровой стоимости</t>
  </si>
  <si>
    <t>услуга не включена в региональный перечень*</t>
  </si>
  <si>
    <t>6.12.</t>
  </si>
  <si>
    <t>*до 1 ноября текущего года, согласно постановлению Правительства Саратовской области от 25 декабря 2017 года 680-П  «О формировании, ведении и утверждении регионального перечня (классификатора) Саратовской области государственных (муниципальных) услуг, не включенных в общероссийские базовые (отраслевые) перечни (классификаторы) государственных и муниципальных услуг, оказываемых физическим лицам, и работ» по данным  услугам (работам) уполномоченным органом будут направлены предложения по формированию регионального перечня на очередной финансовый год и (или) плановый период</t>
  </si>
  <si>
    <t>Выполнение мер пожарной безопасности в лесах и тушение лесных пожаров</t>
  </si>
  <si>
    <t>09009127833613975009201</t>
  </si>
  <si>
    <t>016 0407 6230251 290 600</t>
  </si>
  <si>
    <t>Осуществление функций специализированной региональной диспетчерской службы</t>
  </si>
  <si>
    <t>Осуществление функций специализированной диспетчерской службы лесного хозяйства</t>
  </si>
  <si>
    <t>09009113714124275000201</t>
  </si>
  <si>
    <t>Эксплуатация лесных дорог, предназначенных для охраны лесов от пожаров</t>
  </si>
  <si>
    <t>09009114515014675009201</t>
  </si>
  <si>
    <t>Прокладка просек</t>
  </si>
  <si>
    <t>Прочистка просек</t>
  </si>
  <si>
    <t>09009129328500075004201</t>
  </si>
  <si>
    <t xml:space="preserve">Устройство противопожарных минерализованных полос </t>
  </si>
  <si>
    <t>09009133407729175005201</t>
  </si>
  <si>
    <t xml:space="preserve">Эксплуатация пожарных водоемов и подъездов к источникам водоснабжения. </t>
  </si>
  <si>
    <t>Установка и размещение стендов и других знаков и указателей, содержащих информацию о мерах пожарной безопасности в лесах</t>
  </si>
  <si>
    <t>016 0603 6210504 100 600</t>
  </si>
  <si>
    <t>09009126629200075004201</t>
  </si>
  <si>
    <t>Благоустройство зон отдыха граждан, пребывающих в лесах</t>
  </si>
  <si>
    <t>09009127727500075005201</t>
  </si>
  <si>
    <t>Обеспечение функционирования пожарно-химических станций</t>
  </si>
  <si>
    <t xml:space="preserve">Организация обустройства и эксплуатации пожарных наблюдательных пунктов (вышек, мачт, павильонов и других наблюдательных пунктов), пунктов сосредоточения противопожарного инвентаря. </t>
  </si>
  <si>
    <t>09009129000000075822201</t>
  </si>
  <si>
    <t>Организация санитарно-оздоровительных мероприятий и лесопатологических обследований в лесах</t>
  </si>
  <si>
    <t>09014115415500075826201</t>
  </si>
  <si>
    <t>Лесопатологическое обследование визуальным способом</t>
  </si>
  <si>
    <t>Лесопатологическое обследование инструментальным способом</t>
  </si>
  <si>
    <t>09014128926715675825201</t>
  </si>
  <si>
    <t>Уборка неликвидной древесины</t>
  </si>
  <si>
    <t>09007127327428775009201</t>
  </si>
  <si>
    <t xml:space="preserve">Искусственное лесовосстановление </t>
  </si>
  <si>
    <t>Комбинированное лесовосстановление</t>
  </si>
  <si>
    <t>016 0407 6230751 290 600</t>
  </si>
  <si>
    <t>016 0407 6230551 290 600</t>
  </si>
  <si>
    <t>09007128327128275008201</t>
  </si>
  <si>
    <t>Организация выращивания посадочного материала древесно-кустарниковых пород для целей лесовосстановления</t>
  </si>
  <si>
    <t>09013115816000075823201</t>
  </si>
  <si>
    <t>09013128815727075009201</t>
  </si>
  <si>
    <t>Уход за объектами лесного семеноводства</t>
  </si>
  <si>
    <t>09013127215900075820201</t>
  </si>
  <si>
    <t>Заготовка семян лесных растений</t>
  </si>
  <si>
    <t>Проектирование лесохозяйственных мероприятий и организация использования лесов</t>
  </si>
  <si>
    <t>09015128000000075826201</t>
  </si>
  <si>
    <t>016 0407 6230651 290 600</t>
  </si>
  <si>
    <t>016 0407 6230951 290 600</t>
  </si>
  <si>
    <t>7.29.</t>
  </si>
  <si>
    <t>7.30.</t>
  </si>
  <si>
    <t>7.31.</t>
  </si>
  <si>
    <t>7.32.</t>
  </si>
  <si>
    <t>7.33.</t>
  </si>
  <si>
    <t>7.34.</t>
  </si>
  <si>
    <t>7.35.</t>
  </si>
  <si>
    <t>7.36.</t>
  </si>
  <si>
    <t>7.37.</t>
  </si>
  <si>
    <t>7.38.</t>
  </si>
  <si>
    <t>7.39.</t>
  </si>
  <si>
    <t>7.40.</t>
  </si>
  <si>
    <t>Осуществление функций специализированной диспетчерской службы (РДС)</t>
  </si>
  <si>
    <t xml:space="preserve">016 0407 6230251 290 600 </t>
  </si>
  <si>
    <t>016 0407 6231551 290 600</t>
  </si>
  <si>
    <t>016 060 36210504 100 600</t>
  </si>
  <si>
    <t>016 0407 6230304 100 600</t>
  </si>
  <si>
    <t>тыс.кв.м</t>
  </si>
  <si>
    <t>Организация и проведение работ по благоустройству мест отдыха на территории особо охраняемых природных комплексов и объектов</t>
  </si>
  <si>
    <t>15002121023424475824201</t>
  </si>
  <si>
    <t>Изготовление парковой мебели. Ремонт беседок и парковой мебели. Очистка стоянок от снега и мусора</t>
  </si>
  <si>
    <t>Осуществление охраны природных территорий в целях сохранения биологического разнообразия и поддержания в естественном состоянии охраняемых природных комплексов и объектов</t>
  </si>
  <si>
    <t>15001118100000075001201</t>
  </si>
  <si>
    <t>Организация, содержание и оснащение мобилизационных групп по тушению лесных пожаров</t>
  </si>
  <si>
    <t>09010115319400075008201</t>
  </si>
  <si>
    <t>Организация содержания и оснащения групп пожаротушения</t>
  </si>
  <si>
    <t>7.41.</t>
  </si>
  <si>
    <t>7.42.</t>
  </si>
  <si>
    <t>7.43.</t>
  </si>
  <si>
    <t>7.44.</t>
  </si>
  <si>
    <t>7.45.</t>
  </si>
  <si>
    <t>7.46.</t>
  </si>
  <si>
    <t>7.47.</t>
  </si>
  <si>
    <t>7.48.</t>
  </si>
  <si>
    <t>7.49.</t>
  </si>
  <si>
    <t>7.50.</t>
  </si>
  <si>
    <t>7.51.</t>
  </si>
  <si>
    <t>7.52.</t>
  </si>
  <si>
    <t>7.53.</t>
  </si>
  <si>
    <t>7.54.</t>
  </si>
  <si>
    <t>7.55.</t>
  </si>
  <si>
    <t>7.56.</t>
  </si>
  <si>
    <t>630000000120002750211040100000000000007106102</t>
  </si>
  <si>
    <t>005 0113 9300004 100 621</t>
  </si>
  <si>
    <t>Количество прикладных научных исследований,отчет о проведении которых согласован Учредителем в установленном порядке</t>
  </si>
  <si>
    <t>008 0405 6170304 100 611</t>
  </si>
  <si>
    <t>Количество проведенных исследований, проб</t>
  </si>
  <si>
    <t>Количество документов</t>
  </si>
  <si>
    <t xml:space="preserve">Проведение диагностических мероприятий на особо опасные заболевания животных (птиц) в части отбора проб, их транспортировку </t>
  </si>
  <si>
    <t>08001131331400056002201</t>
  </si>
  <si>
    <t xml:space="preserve">Проведение диагностических мероприятий на особо опасные заболевания животных (птиц) в части лабораторных исследований </t>
  </si>
  <si>
    <t>08002131531600023004201</t>
  </si>
  <si>
    <t>Количество проб</t>
  </si>
  <si>
    <t>Количество исследований</t>
  </si>
  <si>
    <t xml:space="preserve">Проведение вакцинаций (профилактических, вынужденных) животных (птиц) против особо опасных болезней животных (птиц) </t>
  </si>
  <si>
    <t>08003131731800056230201</t>
  </si>
  <si>
    <t xml:space="preserve">Проведение мероприятий по клинической диагностике безнадзорных животных </t>
  </si>
  <si>
    <t>08004131900000082006201</t>
  </si>
  <si>
    <t xml:space="preserve">Ликвидация очагов заболеваний животных (птиц) и оздоровление неблагополучных пунктов </t>
  </si>
  <si>
    <t>08005132000000082002201</t>
  </si>
  <si>
    <t xml:space="preserve">Оформление ветеринарных сопроводительных документов (сертификатов) </t>
  </si>
  <si>
    <t>08006032100000078237201</t>
  </si>
  <si>
    <t xml:space="preserve">Учет и ответственное хранение лекарственных средств и препаратов для ветеринарного применения </t>
  </si>
  <si>
    <t>08007032200000023008201</t>
  </si>
  <si>
    <t>условная единица</t>
  </si>
  <si>
    <t>Количество вакцинаций</t>
  </si>
  <si>
    <t>Количество доз</t>
  </si>
  <si>
    <t>4.3.</t>
  </si>
  <si>
    <t>4.4.</t>
  </si>
  <si>
    <t>4.5.</t>
  </si>
  <si>
    <t>4.6.</t>
  </si>
  <si>
    <t>4.7.</t>
  </si>
  <si>
    <t>Количество очагов</t>
  </si>
  <si>
    <t>4.8.</t>
  </si>
  <si>
    <t>4.9.</t>
  </si>
  <si>
    <t>Количество единиц хранения</t>
  </si>
  <si>
    <t>039 0704 5060104100 621                           039 0704 5Д2N104100 621</t>
  </si>
  <si>
    <t>8022100.99.0.А348АК6001 8022100.99.0.А348АК12001; 8022100.99.0.А348АК1800; 8022100.99.0.А347АК6001; 8022100.99.0.А347АК24001;  8022100.99.0.А347АК18001</t>
  </si>
  <si>
    <t>Количество обучающихся</t>
  </si>
  <si>
    <t>803012О.99.0.А363АА00001</t>
  </si>
  <si>
    <t xml:space="preserve">039 0705 5060204100 621                 039 0705 5Д2N104100 621 </t>
  </si>
  <si>
    <t xml:space="preserve">860000О.99.0.АД57АА23002; 861000О.99.0.АД57АА14000; 861000О.99.0.АД57АА17000; 860000О.99.0.АД57АА20003 </t>
  </si>
  <si>
    <t xml:space="preserve">039 0901 5090104100 611;                          039 0901 5090104100 621;                               039 0902 5090104100 611;                                      039 0901 5Д10104100 611;                          039 0901 5Д10104100 621;                               039 0902 5Д10104100 611; </t>
  </si>
  <si>
    <t>Число посещений</t>
  </si>
  <si>
    <t>039 0901 5090104100 611;                          039 0901 5090104100 621;                               039 0902 5090104100 611;                                      039 0901 5Д10104100 611;                          039 0901 5Д10104100 621;                               039 0902 5Д10104100 611;</t>
  </si>
  <si>
    <t>860000О.99.0.АД66АА01002</t>
  </si>
  <si>
    <t xml:space="preserve">039 0901 5090104100 611;                            039 0901 5Д10104100 611     </t>
  </si>
  <si>
    <t>861000О.99.0.АД57АА76000</t>
  </si>
  <si>
    <t xml:space="preserve">039 0902 5090104100 611;                             039 0902 5Д10104100 611         </t>
  </si>
  <si>
    <t>860000О.99.0.АД59АА03002; 8600000.99.0.АД59АА01002</t>
  </si>
  <si>
    <t xml:space="preserve">039 0901 5090104100 611;                          039 0901 5090104100 621;                           039 0901 5Д10104100 611;                           039 0901 5Д10104100 621         </t>
  </si>
  <si>
    <t xml:space="preserve">039 0901 5090104100 611;                          039 0901 5090104100 621;                           039 0901 5Д10104100 611;                           039 0901 5Д10104100 621  </t>
  </si>
  <si>
    <t>860000О.99.0.АД66АА00002</t>
  </si>
  <si>
    <t xml:space="preserve">039 0901 5090104100 611;                          039 0901 5090104100 621;                           039 0901 5Д10104100 611;                           039 0901 5Д10104100 621    </t>
  </si>
  <si>
    <t>860000О.99.0АД70АА13000</t>
  </si>
  <si>
    <t xml:space="preserve">039 0905 5090104100 611;                                  039 0905 5Д10104100 611         </t>
  </si>
  <si>
    <t>860000О9.99.0.АД82АА00000</t>
  </si>
  <si>
    <t xml:space="preserve">039 0909 5090104100 611;                                  039 0909 5Д10104100 611      </t>
  </si>
  <si>
    <t>860000О.99.0.АД61АА02000</t>
  </si>
  <si>
    <t xml:space="preserve">039 0901 5090104100 611;                                 039 0901 5090104100 621;                                     039 0904 5090104100 611;                               039 0909 5090104100 611;                                 039 0901 5Д10104100 611;                                 039 0901 5Д10104100 621;                                     039 0904 5Д10104100 611;                               039 0909 5Д10104100 611          </t>
  </si>
  <si>
    <t>860000О.99.0.АД61АА05000</t>
  </si>
  <si>
    <t xml:space="preserve">039 0901 5090104100 611;                                 039 0901 5090104100 621;                                  039 0901 5Д10104100 611;                                 039 0901 5Д10104100 621;   </t>
  </si>
  <si>
    <t>860000Ф.99.1.АЕ32АА00001</t>
  </si>
  <si>
    <t xml:space="preserve">039 0901 5090104100 611;                                 039 0902 5090104100 611;                                   039 0901 5Д10104100 611;                                 039 0902 5Д10104100 611;    </t>
  </si>
  <si>
    <t>869000Ф.99.1.АД86АА00002</t>
  </si>
  <si>
    <t xml:space="preserve">039 0906 5090104100 611;                             039 0906 5Д10104100 611     </t>
  </si>
  <si>
    <t>860000Ф.99.1.АЕ14АА00003</t>
  </si>
  <si>
    <t xml:space="preserve">039 0909 5090104100 611;                                039 0909 5Д1Р104100 611                        </t>
  </si>
  <si>
    <t>869000Ф.99.1.АЕ21АА00002</t>
  </si>
  <si>
    <t xml:space="preserve">039 0909 5090104100 621;                              039 0909 5Д10104100 621                                    </t>
  </si>
  <si>
    <t>869000Ф.99.1.АЕ53АА00001</t>
  </si>
  <si>
    <t>869000Ф.99.1.АЕ53АА01001</t>
  </si>
  <si>
    <t xml:space="preserve">039 0907 5090104100 611;                             039 0907 5Д10104100 611                               </t>
  </si>
  <si>
    <t>861000Ф.99.1.АЕ26АА00004</t>
  </si>
  <si>
    <t xml:space="preserve">039 0901 5090104100 611;                         039 0901 5Д10104100 611                        </t>
  </si>
  <si>
    <t>869000Ф.99.1.АД87АА00001</t>
  </si>
  <si>
    <t xml:space="preserve">039 0909 5090104100 611;                         039 0909 5Д10104100 611                        </t>
  </si>
  <si>
    <t>842519Ф.99.1.АЕ00АА00001</t>
  </si>
  <si>
    <t>Количество экспертиз</t>
  </si>
  <si>
    <t>Количество освидетельствований</t>
  </si>
  <si>
    <t>Число пациентов</t>
  </si>
  <si>
    <t>1 200 000</t>
  </si>
  <si>
    <t>007 0113 5850404 100 621</t>
  </si>
  <si>
    <t>900400О.99.0.ББ67АА00000</t>
  </si>
  <si>
    <t>900100О.99.0.ББ68АА00001</t>
  </si>
  <si>
    <t>019 0801 5520104 100 600</t>
  </si>
  <si>
    <t>23007137100000000006101</t>
  </si>
  <si>
    <t>23006136900000000001101</t>
  </si>
  <si>
    <t>910100О.99.0.ББ83АА00000</t>
  </si>
  <si>
    <t>23003132700000000005101</t>
  </si>
  <si>
    <t>019 0801 5540104 100 600</t>
  </si>
  <si>
    <t>23001134500000000005101</t>
  </si>
  <si>
    <t>910200О.99.0.ББ69АА00000</t>
  </si>
  <si>
    <t>019 0801 5510104 100 600</t>
  </si>
  <si>
    <t>23010137000000000002101</t>
  </si>
  <si>
    <t>07.022.0</t>
  </si>
  <si>
    <t>019 0801 5560104 100 600</t>
  </si>
  <si>
    <t>07.023.0</t>
  </si>
  <si>
    <t>949916О.99.0.ББ78АА00000</t>
  </si>
  <si>
    <t>220101328000000000007201</t>
  </si>
  <si>
    <t>23009132532600000000101</t>
  </si>
  <si>
    <t>019 0801 5590204 100 600</t>
  </si>
  <si>
    <t>Организация и проведение культурно-массовых мероприятий (Библиотеки)</t>
  </si>
  <si>
    <t>Организация и проведение культурно-массовых мероприятий (культурно-досуговые учреждения)</t>
  </si>
  <si>
    <t>23008125800000000003201</t>
  </si>
  <si>
    <t>Организация и проведение культурно-массовых мероприятий (система образования в сфере культуры)</t>
  </si>
  <si>
    <t>Организация и проведение культурно-массовых мероприятий (Музеи)</t>
  </si>
  <si>
    <t>019 0704 5560104 100 600</t>
  </si>
  <si>
    <t>Организация и проведение культурно-массовых мероприятий (театрально-концертные)</t>
  </si>
  <si>
    <t>900400О.99.0.ББ80АА00000</t>
  </si>
  <si>
    <t>9.22.</t>
  </si>
  <si>
    <t>90010О.99.0.ББ81АА00000</t>
  </si>
  <si>
    <t>910200О.99.0.ББ82АА00000</t>
  </si>
  <si>
    <t>804200О.99.0.ББ60АБ24001</t>
  </si>
  <si>
    <t>ББ28</t>
  </si>
  <si>
    <t>019 0704 5550104 100 600</t>
  </si>
  <si>
    <t>019 0801 5550104 100 600</t>
  </si>
  <si>
    <t>802201О.99.0.ББ25АА00002</t>
  </si>
  <si>
    <t>ББ55</t>
  </si>
  <si>
    <t>12.</t>
  </si>
  <si>
    <t>12.1.</t>
  </si>
  <si>
    <t>12.2.</t>
  </si>
  <si>
    <t>12.3.</t>
  </si>
  <si>
    <t>12.4.</t>
  </si>
  <si>
    <t>12.5.</t>
  </si>
  <si>
    <t>12.6.</t>
  </si>
  <si>
    <t>12.7.</t>
  </si>
  <si>
    <t>12.8.</t>
  </si>
  <si>
    <t>12.9.</t>
  </si>
  <si>
    <t>13.23.</t>
  </si>
  <si>
    <t>13.22.</t>
  </si>
  <si>
    <t>13.21.</t>
  </si>
  <si>
    <t>13.10.</t>
  </si>
  <si>
    <t>13.11.</t>
  </si>
  <si>
    <t>13.12.</t>
  </si>
  <si>
    <t>13.13.</t>
  </si>
  <si>
    <t>13.14.</t>
  </si>
  <si>
    <t>13.15.</t>
  </si>
  <si>
    <t>13.16.</t>
  </si>
  <si>
    <t>13.17.</t>
  </si>
  <si>
    <t>13.18.</t>
  </si>
  <si>
    <t>13.19.</t>
  </si>
  <si>
    <t>13.20.</t>
  </si>
  <si>
    <t xml:space="preserve">19.001.0 </t>
  </si>
  <si>
    <t xml:space="preserve">630000000120003490422046001101400001007100103;  630000000120003490422046001801600001005100103; 630000000120003490422046001101800001008100103; 630000000120003490422046001101500001004100103;
630000000120003490422046001101300001009100103;
630000000120003490422046001101100001003100103; 630000000120003490422047001101600001001100103; 630000000120003490422047001101800001007100103; 630000000120003490422047001101500001003100103; 630000000120003490422047001101400001006100103; 630000000120003490422045001101300001000100103; 630000000120003490422047001101100001002100103; 630000000120003490422047001101700001009100103; 630000000120003490422043001101100001006100103;
630000000120003490422046001101700001000100103;
630000000120003490422041001101100001008100103;
630000000120003490422045001101100001004100103;
630000000120003490422045001101400001008100104; 630000000120003490422045001101800001009100103; 630000000120003490422045001101500001005100103;                                       
630000000120003490422045001101600001003100103; 630000000120003490422045001101200001002100103; 630000000120003490422041001101000001000100103; 630000000120003490422045001101000001006100103; 630000000120003490422045001101700001001100103
</t>
  </si>
  <si>
    <t xml:space="preserve">040 1002 5220104 100 611,                                          040 1002 5220104 100 621,                                          040 1002 9930004 400 612,                                           040 1002 9930004 400 622,                                           040 1002 9930004 900 612,                                          040 1002 9930004 900 622,                                          040 1002 9930008 1ДО 612,                                              040 1002 9930008 1ДО 622                                      </t>
  </si>
  <si>
    <t xml:space="preserve">630000000120003490422046001201400001006100103; 630000000120003490422046001701600001006100103; 630000000120003490422046001201800001007100103; 630000000120003490422046001201500001003100103;
630000000120003490422046001201300001008100103;
630000000120003490422046001201100001002100103; 630000000120003490422046001201700001009100103; 630000000120003490422047001401600001008100103; 630000000120003490422047001201800001006100103; 630000000120003490422047001201500001002100103; 630000000120003490422047001201100001001100103; 630000000120003490422047001201700001008100103; 630000000120003490422045001201300001009100103;630000000120003490422047001201400001005100103
630000000120003490422041001201100001007100104; 630000000120003490422045001201100001003100104;
630000000120003490422045001201400001007100103; 630000000120003490422045001201800001008100103; 630000000120003490422045001201500001004100103; 630000000120003490422045001201600001002100103; 630000000120003490422045001201200001001100103; 630000000120003490422041001201000001009100103; 630000000120003490422045001201000001005100103; 630000000120003490422045001201700001000100103; 630000000120003490422047001201600001000100103
</t>
  </si>
  <si>
    <t xml:space="preserve">040 1002 5220104 100 611,                                          040 1002 5220104 100 621,                                           040 1002 9930004 400 612,                                           040 1002 9930004 400 622,                                                      040 1002 9930004 900 612,                                          040 1002 9930004 900 622,                                               040 1002 9930008 1ДО 612,                                                    040 1002 9930008 1ДО 622                                           </t>
  </si>
  <si>
    <t>630000000120003490422046001401400001004100103; 630000000120003490422046001501600001008100104; 630000000120003490422046001401800001005100103; 630000000120003490422046001401500001001100103;
630000000120003490422046001401100001000100104;
630000000120003490422042001401100001004100103; 630000000120003490422045001401000001003100103; 630000000120003490422047001401400001003100103: 630000000120003490422047001401100001009100104; 630000000120003490422043001401100001003100103; 630000000120003490422045001401700001008100103; 630000000120003490422047001401800001004100103; 630000000120003490422047001401500001000100103; 630000000120003490422047001401700001006100103
630000000120003490422046001401700001007100103;
630000000120003490422046001201200001000100103;
630000000120003490422046001401200001008100103; 630000000120003490422041001401100001005100103;
630000000120003490422045001401100001001100103; 630000000120003490422045001401400001005100103; 630000000120003490422045001401800001006100103; 630000000120003490422045001401500001002100103; 630000000120003490422045001401600001000100103; 630000000120003490422045001401200001009100103; 630000000120003490422041001401000001007100103</t>
  </si>
  <si>
    <t xml:space="preserve">040 1002 5220104 100 611,                                             040 1002 5220104 100 621,                                          040 1002 9930004 400 612,                                           040 1002 9930004 400 622,                                          040 1002 9930004 900 612,                                          040 1002 9930004 900 622,                                          040 1002 9930008 1ДО 612,                                                                 040 1002 9930008 1ДО 622                              </t>
  </si>
  <si>
    <t>Социально-правовые услуги</t>
  </si>
  <si>
    <t>630000000120003490422046001601400001002100103; 630000000120003490422046001301600001000100103; 630000000120003490422046001601500001009100103; 630000000120003490422046001601500001009100103; 630000000120003490422046001601300001004100103; 630000000120003490422046001601100001008100103; 630000000120003490422042001601100001002100103; 630000000120003490422046001601700001005100103; 630000000120003490422046001601200001006100103; 630000000120003490422046001301200001009100103; 630000000120003490422041001601100001003100103; 630000000120003490422045001601100001009100103; 630000000120003490422045001601400001003100103; 630000000120003490422045001601800001004100103; 630000000120003490422045001601500001000100103; 630000000120003490422045001601600001008100103; 630000000120003490422045001601200001007100103; 630000000120003490422041001601000001005100103; 630000000120003490422045001601000001001100103; 630000000120003490422047001601400001001100103; 630000000120003490422045001601300001005100103; 630000000120003490422043001601100001001100103;  630000000120003490422047001601700001004100103;  630000000120003490422047001601500001008100103;  630000000120003490422047001601800001002100103; 630000000120003490422045001601700001006100103; 630000000120003490422047001601600001006100103; 630000000120003490422047001601500001008100103</t>
  </si>
  <si>
    <t xml:space="preserve">040 1002 5220104 100 611,                                           040 1002 5220104 100 621,                                              040 1002 9930004 400 612,                                               040 1002 9930004 400 622,                                                 040 1002 9930004 900 612,                                                040 1002 9930004 900 622,                                               040 1002 9930008 1ДО 612,                                                                     040 1002 9930008 1ДО 622                                               </t>
  </si>
  <si>
    <t>Социально-психологические услуги</t>
  </si>
  <si>
    <t>630000000120003490422046001301400001005100103; 630000000120003490422046001601600001007100103; 630000000120003490422046001301800001006100103;
630000000120003490422046001301500001002100103;
630000000120003490422046001301300001007100103; 630000000120003490422045001301700001009100103; 630000000120003490422047001301600001009100103; 630000000120003490422047001301800001005100103; 630000000120003490422047001301400001004100103; 630000000120003490422045001301300001008100103; 630000000120003490422047001301100001000100103; 630000000120003490422043001301100001004100103" 630000000120003490422047001301500001001100103;630000000120003490422047001301700001007100103
630000000120003490422046001301100001001100103;
630000000120003490422042001301100001005100103; 630000000120003490422046001301700001008100103; 630000000120003490422041001301100001006100103; 630000000120003490422045001301100001002100103; 630000000120003490422045001301400001006100103; 630000000120003490422045001301800001007100103; 630000000120003490422045001301500001003100103;
630000000120003490422045001301600001001100103; 630000000120003490422045001301200001000100103; 630000000120003490422041001301000001008100103; 630000000120003490422045001301000001004100103</t>
  </si>
  <si>
    <t xml:space="preserve">040 1002 5220104 100 611,                                            040 1002 5220104 100 621,                                                 040 1002 9930004 400 612,                                                   040 1002 9930004 400 622,                                                 040 1002 9930004 900 612,                                                 040 1002 9930004 900 622,                                             040 1002 9930008 1ДО 612,                                                                               040 1002 9930008 1ДО 622                                              </t>
  </si>
  <si>
    <t>630000000120003490422046001501400001003100103; 630000000120003490422046001401600001009100103; 630000000120003490422046001501800001004100103; 630000000120003490422046001501500001000100103; 630000000120003490422046001501300001005100103; 630000000120003490422046001501100001009100103; 630000000120003490422046001501700001006100103; 630000000120003490422041001501100001004100103; 630000000120003490422045001501100001000100103; 630000000120003490422045001501800001005100103; 630000000120003490422045001501500001001100104; 630000000120003490422045001501600001009100103; 630000000120003490422045001501200001008100103; 630000000120003490422041001501000001006100103; 630000000120003490422045001501000001002100103; 630000000120003490422047001501600001007100103; 630000000120003490422047001501800001003100103; 630000000120003490422047001501500001009100103; 630000000120003490422047001501700001005100103; 630000000120003490422047001501400001002100103</t>
  </si>
  <si>
    <t>Социально-трудовые услуги</t>
  </si>
  <si>
    <t xml:space="preserve">040 1002 5220104 100 611,                                           040 1002 5220104 100 621,                                           040 1002 9930004 400 612,                                           040 1002 9930004 400 622,                                          040 1002 9930004 900 612,                                               040 1002 9930004 900 622,                                                 040 1002 9930008 1ДО 612,                                               040 1002 9930008 1ДО 622                                          </t>
  </si>
  <si>
    <t>Услуги в целях повышения коммуникативного потенциала получателей социальных услуг, имеющих ограничения жизнедеятельности, в том числе детей-инвалидов</t>
  </si>
  <si>
    <t>630000000120003490422046001701400001001100103;     630000000120003490422046001301600001000100103; 630000000120003490422046001701800001002100103;
630000000120003490422046001701500001008100103;
630000000120003490422046001701300001003100103; 630000000120003490422046001701100001007100103; 630000000120003490422047001701100001006100103; 630000000120003490422045001701300001004100104; 630000000120003490422047001701400001000100103
630000000120003490422042001701100001001100103; 630000000120003490422041001701100001002100103; 630000000120003490422045001701100001008100103; 630000000120003490422045001701400001002100103; 630000000120003490422045001701800001003100103; 630000000120003490422045001701200001006100103; 630000000120003490422041001701000001004100103; 630000000120003490422045001701000001000100103; 630000000120003490422047001701800001001100103; 630000000120003490422047001701500001007100103; 630000000120003490422047001701700001003100103</t>
  </si>
  <si>
    <t xml:space="preserve">040 1002 5220104 100 611,                                                   040 1002 5220104 100 621,                                                     040 1002 9930004 400 612,                                                     040 1002 9930004 400 622,                                                040 1002 9930004 900 612,                                                   040 1002 9930004 900 622,                                                040 1002 9930008 1ДО 612,                                                  040 1002 9930008 1ДО 622                                                </t>
  </si>
  <si>
    <t>630000000120003490422046001801400001000100103; 630000000120003490422046001101600001002100103; 630000000120003490422046001801800001001100103; 630000000120003490422046001801500001007100103; 630000000120003490422046001801300001002100103; 630000000120003490422046001801100001006100103; 630000000120003490422046001801700001003100103; 630000000120003490422046001801200001004100103; 630000000120003490422047001801800001000100103; 630000000120003490422047001801500001006100103; 630000000120003490422047001801100001005100103; 630000000120003490422047001801400001009100103;</t>
  </si>
  <si>
    <t>Социально-бытовые услуги</t>
  </si>
  <si>
    <t>Социально-медицинские услуги</t>
  </si>
  <si>
    <t>Социально-педагогические услуги</t>
  </si>
  <si>
    <t xml:space="preserve">040 1002 5220104 100 611,                                                 040 1002 5220104 100 621,                                                 040 1002 9930004 400 612,                                                   040 1002 9930004 400 622,                                                    040 1002 9930004 900 612,                                                   040 1002 9930004 900 622,                                                   040 1002 9930008 1ДО 612,                                                      040 1002 9930008 1ДО 622                                           </t>
  </si>
  <si>
    <t xml:space="preserve">630000000120003490428083000400000000007100101 </t>
  </si>
  <si>
    <t xml:space="preserve">040 1002 5220104 100 611,                                                 040 1002 5220104 100 621,                                                    040 1002 9930004 400 612,                                                    040 1002 9930004 400 622,                                                                     040 1002 9930004 900 612,                                                   040 1002 9930004 900 622,                                                   040 1002 9930008 1ДО 612,                                                       040 1002 9930008 1ДО 622                                               </t>
  </si>
  <si>
    <t>Организация мероприятий, направленных на профилактику асоциального и деструктивного поведения подростков и молодежи, поддержка детей и молодежи, находящейся в социально-опасном положении (мероприятия/человек)</t>
  </si>
  <si>
    <t xml:space="preserve">630000000120003490410043100000000000006101101 </t>
  </si>
  <si>
    <t xml:space="preserve">040 1002 5220104 100 611,                                             040 1002 5220104 100 621,                                                040 1002 9930004 400 612,                                                   040 1002 9930004 400 622,                                                040 1002 9930004 900 612,                                                        040 1002 9930004900 622,                                                  040 1002 9930008 1ДО 612,                                                    040 1002 9930008 1ДО 622                                                </t>
  </si>
  <si>
    <t>мероприятия/человек</t>
  </si>
  <si>
    <t>29 228/12 4551</t>
  </si>
  <si>
    <t>31 465/1 333 813</t>
  </si>
  <si>
    <t>630000000120003490410028000000000001006101101;
'630000000120003490410028000000000003004101101</t>
  </si>
  <si>
    <t xml:space="preserve">040 0707 5230 04 100 621,                                                                           040 0707 9930004 400 622,                                                 040 0707 9930004 900 622,                                                                                                040 0707 9930008 1ДО 622                                              </t>
  </si>
  <si>
    <t xml:space="preserve">630000000120003490408213000201500001001100101 </t>
  </si>
  <si>
    <t xml:space="preserve">040 0707 5050204 100 621,                                                                           040 0707 9930004 400 622,                                                     040 0707 9930004 900 622,                                                                                                040 0707 9930008 1ДО 622                                              </t>
  </si>
  <si>
    <t>14.17.</t>
  </si>
  <si>
    <t>14.18.</t>
  </si>
  <si>
    <t>14.19.</t>
  </si>
  <si>
    <t>14.20.</t>
  </si>
  <si>
    <t>Реализация основных профессиональных образовательных программ профессиональной подготовки по профессиям рабочих должностям служащих</t>
  </si>
  <si>
    <t xml:space="preserve">630000000120003490411Г51000400400101007100101 </t>
  </si>
  <si>
    <t>Показатель характеризующий объем государственной услуги ( работы)</t>
  </si>
  <si>
    <t xml:space="preserve">Объем субсидии на финансовое обеспечение оказания соответствующей государственной услуги </t>
  </si>
  <si>
    <t xml:space="preserve">630000000120003490411787000100400101005101101 </t>
  </si>
  <si>
    <t xml:space="preserve">040 0704 5220104 100 621,                                                                           040 0704 9930004 400 622,                                                   040 0704 9930004 900 622,                                                                                                040 0704 9930008 1ДО 622                                              </t>
  </si>
  <si>
    <t xml:space="preserve">040 0702 5220104 100 611,                                                                           040 0702 9930004 400 612,                                                      040 0702 9930004 900 612,                                                                                                040 0702 9930008 1ДО 612    </t>
  </si>
  <si>
    <t>Реализация основных общеобразовательных программ дошкольного образования</t>
  </si>
  <si>
    <t>630000000120003490411Д45000301000308086100201</t>
  </si>
  <si>
    <t xml:space="preserve">630000000120003490411791000100400101009101101 </t>
  </si>
  <si>
    <t xml:space="preserve">040 0701 5220104 100 611,                                                                           040 0701 9930004 400 612,                                                 040 0701 9930004 900 612,                                                                                                040 0701 9930008 1ДО 612    </t>
  </si>
  <si>
    <t xml:space="preserve">040 0702 5220104 100 611,                                                                           040 0702 9930004 400 612,                                                   040 0702 9930004 900 612,                                                                                                040 0702 9930008 1ДО 612    </t>
  </si>
  <si>
    <t>14.21.</t>
  </si>
  <si>
    <t>14.22.</t>
  </si>
  <si>
    <t>14.23.</t>
  </si>
  <si>
    <t>14.24.</t>
  </si>
  <si>
    <t>Реализация дополнительных развивающих программ</t>
  </si>
  <si>
    <t xml:space="preserve"> Спортивная подготовка по спорту слепых   
Дзюдо 
Тренировочный этап (этап спортивной специализации)                </t>
  </si>
  <si>
    <t xml:space="preserve"> Спортивная подготовка по спорту слепых   
Дзюдо  
Этап начальной подготовки
  </t>
  </si>
  <si>
    <t xml:space="preserve">Спортивная подготовка по спорту слепых      Плавание 
Этап начальной подготовки
</t>
  </si>
  <si>
    <t>630000000120003490411Г42001000300713003100101</t>
  </si>
  <si>
    <t>630000000120003490430004000900000003001102101</t>
  </si>
  <si>
    <t xml:space="preserve">040 0703 522 01 04100 611,                                                                           040 0703 99 3 00 04400 612,                                                      040 0703 99 3 00 04900 612,                                                                                                040 0703 99 3 00 081ДО 612    </t>
  </si>
  <si>
    <t>630000000120003490430004000900000002002102101</t>
  </si>
  <si>
    <t>630000000120003490430004001300000002006102101</t>
  </si>
  <si>
    <t xml:space="preserve">040 0703 522 01 04100 611,                                                                           040 0703 99 3 00 04400 612,                                                       040 0703 99 3 00 04900 612,                                                                                                040 0703 99 3 00 081ДО 612    </t>
  </si>
  <si>
    <t xml:space="preserve">040 0703 5220104 100 621,                                                                           040 0703 9930004 400 622,                                                040 0703 9930004 900 622,                                                                                                040 0703 9930008 1ДО 622    </t>
  </si>
  <si>
    <t xml:space="preserve">040 0703 5220104 100 611,                                                                           040 0703 9930004 400 612,                                                      040 0703 9930004 900 612,                                                                                                040 0703 9930008 1ДО 612    </t>
  </si>
  <si>
    <t xml:space="preserve">040 0703 5220104 100 611,                                                                           040 0703 9930004 400 612,                                                            040 0703 9930004 900 612,                                                                                                040 0703 9930008 1ДО 612    </t>
  </si>
  <si>
    <t xml:space="preserve">040 0703 5220104 100 611,                                                                           040 0703 9930004 400 612,                                                       040 0703 9930004 900 612,                                                                                                040 0703 9930008 1ДО 612    </t>
  </si>
  <si>
    <t>14.25.</t>
  </si>
  <si>
    <t>14.26.</t>
  </si>
  <si>
    <t>14.27.</t>
  </si>
  <si>
    <t>14.28.</t>
  </si>
  <si>
    <t>14.29.</t>
  </si>
  <si>
    <t>14.30.</t>
  </si>
  <si>
    <t>14.31.</t>
  </si>
  <si>
    <t>14.32.</t>
  </si>
  <si>
    <t xml:space="preserve">Спортивная подготовка по спорту слепых      Плавание 
Этап спортивного совершенствования
 </t>
  </si>
  <si>
    <t xml:space="preserve">Спортивная подготовка по спорту слепых      Плавание 
Этап высшего спортивного мастерства  
</t>
  </si>
  <si>
    <t xml:space="preserve"> Спортивная подготовка по спорту слепых    
Легкая атлетика 
Этап начальной подготовки</t>
  </si>
  <si>
    <t xml:space="preserve"> Спортивная подготовка по спорту слепых    
Легкая атлетика 
Тренировочный этап (этап спортивной специализации)</t>
  </si>
  <si>
    <t>630000000120003490430004001300000004004102101</t>
  </si>
  <si>
    <t xml:space="preserve">040 0703 522 01 04100 611,                                                                           040 0703 99 3 00 04400 612,                                                         040 0703 99 3 00 04900 612,                                                                                                040 0703 99 3 00 081ДО 612    </t>
  </si>
  <si>
    <t>630000000120003490430004001300000005003102101</t>
  </si>
  <si>
    <t>630000000120003490430004001000000002009102101</t>
  </si>
  <si>
    <t xml:space="preserve">040 0703 522 01 04100 611,                                                                           040 0703 99 3 00 04400 612,                                                        040 0703 99 3 00 04900 612,                                                                                                040 0703 99 3 00 081ДО 612    </t>
  </si>
  <si>
    <t>630000000120003490430004001000000003008102101</t>
  </si>
  <si>
    <t xml:space="preserve">040 0703 5220104 100 611,                                                                           040 0703 9930004 400 612,                                                         040 0703 9930004 900 612,                                                                                                040 0703 993 0008 1ДО 612    </t>
  </si>
  <si>
    <t xml:space="preserve">040 0703 5220104 100 611,                                                                           040 0703 9930004 400 612,                                                        040 0703 9930004 900 612,                                                                                                040 0703 9930008 1ДО 612    </t>
  </si>
  <si>
    <t>14.33.</t>
  </si>
  <si>
    <t>14.34.</t>
  </si>
  <si>
    <t>14.35.</t>
  </si>
  <si>
    <t>14.36.</t>
  </si>
  <si>
    <t xml:space="preserve"> Спортивная подготовка по спорту глухих 
Легкая атлетика 
Этап начальной подготовки</t>
  </si>
  <si>
    <t xml:space="preserve"> Спортивная подготовка по спорту глухих  
Легкая атлетика 
Тренировочный этап (этап спортивной специализации)</t>
  </si>
  <si>
    <t xml:space="preserve"> Спортивная подготовка по спорту глухих 
Плавание 
Этап совершенствования спортивного мастерства</t>
  </si>
  <si>
    <t xml:space="preserve"> Спортивная подготовка по спорту глухих  
Плавание 
Этап начальной подготовки</t>
  </si>
  <si>
    <t>630000000120003490430007001400000002002101101</t>
  </si>
  <si>
    <t xml:space="preserve">040 0703 522 01 04100 611,                                                                           040 0703 99 3 00 04400 612,                                                     040 0703 99 3 00 04900 612,                                                                                                040 0703 99 3 00 081ДО 612    </t>
  </si>
  <si>
    <t>630000000120003490430007001400000003001101101</t>
  </si>
  <si>
    <t>630000000120003490430007001700000004007101101</t>
  </si>
  <si>
    <t>630000000120003490430007001700000002009101101</t>
  </si>
  <si>
    <t>Спортивная подготовка по спорту глухих  
Плавание 
Тренировочный этап (этап спортивной специализации)</t>
  </si>
  <si>
    <t xml:space="preserve">Спортивная подготовка по спорту глухих    
Плавание 
Этап высшего спортивного мастерства </t>
  </si>
  <si>
    <t>Спортивная подготовка по спорту глухих  
Настольный теннис 
Этап начальной подготовки</t>
  </si>
  <si>
    <t>Спортивная подготовка по спорту глухих  
Настольный теннис 
Тренировочный этап (этап спортивной специализации)</t>
  </si>
  <si>
    <t xml:space="preserve">Спортивная подготовка по спорту глухих 
Греко-римская борьба 
Тренировочный этап (этап спортивной специализации) </t>
  </si>
  <si>
    <t>630000000120003490430007001700000003008101101</t>
  </si>
  <si>
    <t>630000000120003490430007001700000005006101101</t>
  </si>
  <si>
    <t>630000000120003490430007001600000002000101101</t>
  </si>
  <si>
    <t>630000000120003490430007001600000003009101101</t>
  </si>
  <si>
    <t>630000000120003490430007001000000003005101101</t>
  </si>
  <si>
    <t>14.37.</t>
  </si>
  <si>
    <t>14.38.</t>
  </si>
  <si>
    <t>14.39.</t>
  </si>
  <si>
    <t>14.40.</t>
  </si>
  <si>
    <t>14.41.</t>
  </si>
  <si>
    <t>14.42.</t>
  </si>
  <si>
    <t>14.43.</t>
  </si>
  <si>
    <t>14.44.</t>
  </si>
  <si>
    <t>14.45.</t>
  </si>
  <si>
    <t>Спортивная подготовка по спорту глухих  
Пулевая стрельба 
Этап совершенствования спортивного мастерства</t>
  </si>
  <si>
    <t>Спортивная подготовка по спорту глухих   
Пулевая стрельба 
Этап начальной подготовки</t>
  </si>
  <si>
    <t>Спортивная подготовка по спорту глухих  
Пулевая стрельба 
Тренировочный этап (этап спортивной специализации)</t>
  </si>
  <si>
    <t>Спортивная подготовка по спорту глухих  
Пулевая стрельба 
Этап высшего спортивного мастерства</t>
  </si>
  <si>
    <t xml:space="preserve">Спортивная подготовка по спорту лиц с интеллектуальными нарушениями                            Легкая атлетика 
Этап начальной подготовки 
</t>
  </si>
  <si>
    <t>630000000120003490430007001800000004006101101</t>
  </si>
  <si>
    <t>630000000120003490430007001800000002008101101</t>
  </si>
  <si>
    <t>630000000120003490430007001800000003007101101</t>
  </si>
  <si>
    <t>630000000120003490430007001800000005005101101</t>
  </si>
  <si>
    <t>630000000120003490430005000200000002008101101</t>
  </si>
  <si>
    <t>14.46</t>
  </si>
  <si>
    <t>14.47.</t>
  </si>
  <si>
    <t>14.48.</t>
  </si>
  <si>
    <t>14.49.</t>
  </si>
  <si>
    <t>14.50.</t>
  </si>
  <si>
    <t>14.51.</t>
  </si>
  <si>
    <t>14.52.</t>
  </si>
  <si>
    <t xml:space="preserve">Спортивная подготовка по спорту лиц с интеллектуальными нарушениями                         Легкая атлетика 
Тренировочный этап (этап спортивной специализации) 
</t>
  </si>
  <si>
    <t xml:space="preserve">Спортивная подготовка по спорту лиц с интеллектуальными нарушениями                           Плавание 
Этап начальной подготовки                                    
</t>
  </si>
  <si>
    <t xml:space="preserve">Спортивная подготовка по спорту лиц с интеллектуальными нарушениями                      Настольный теннис 
Этап начальной подготовки
</t>
  </si>
  <si>
    <t xml:space="preserve">Спортивная подготовка по спорту лиц с интеллектуальными нарушениями                      Настольный теннис 
Тренировочный этап (этап спортивной специализации) 
</t>
  </si>
  <si>
    <t xml:space="preserve">Спортивная подготовка по спорту лиц с поражением ПОДА Легкая атлетика 
Этап начальной подготовки 
</t>
  </si>
  <si>
    <t xml:space="preserve">Спортивная подготовка по спорту лиц с поражением ПОДА       Легкая атлетика 
Тренировочный этап (этап спортивной специализации) 
</t>
  </si>
  <si>
    <t>630000000120003490430005000200000003007101101</t>
  </si>
  <si>
    <t xml:space="preserve">630000000120003490430005000400000002006101101   </t>
  </si>
  <si>
    <t>630000000120003490430005000300000002007101101</t>
  </si>
  <si>
    <t>630000000120003490430005000300000003006101101</t>
  </si>
  <si>
    <t xml:space="preserve">040 0703 522 01 04100 611,                                                                           040 0703 99 3 00 04400 612,                                                             040 0703 99 3 00 04900 612,                                                                                                040 0703 99 3 00 081ДО 612    </t>
  </si>
  <si>
    <t>630000000120003490430003001500000002005101101</t>
  </si>
  <si>
    <t>630000000120003490430003001500000003004101101</t>
  </si>
  <si>
    <t>14.53.</t>
  </si>
  <si>
    <t>14.54.</t>
  </si>
  <si>
    <t>14.55.</t>
  </si>
  <si>
    <t>14.56.</t>
  </si>
  <si>
    <t>14.57.</t>
  </si>
  <si>
    <t>14.58.</t>
  </si>
  <si>
    <t>14.59.</t>
  </si>
  <si>
    <t>14.60.</t>
  </si>
  <si>
    <t>14.61</t>
  </si>
  <si>
    <t>14.62.</t>
  </si>
  <si>
    <t>14.63.</t>
  </si>
  <si>
    <t xml:space="preserve">Спортивная подготовка по спорту лиц с поражением ПОДА Легкая атлетика 
Этап совершенствования спортивного мастерства 
</t>
  </si>
  <si>
    <t xml:space="preserve">Спортивная подготовка по спорту лиц с поражением ПОДА  Плавание 
Этап начальной подготовки 
</t>
  </si>
  <si>
    <t xml:space="preserve">Спортивная подготовка по спорту лиц с поражением ПОДА Плавание 
Тренировочный этап (этап спортивной специализации) 
</t>
  </si>
  <si>
    <t xml:space="preserve">Спортивная подготовка по спорту лиц с поражением ПОДА Плавание 
Этап совершенствования спортивного мастерства 
</t>
  </si>
  <si>
    <t xml:space="preserve">Спортивная подготовка по спорту лиц с поражением ПОДА Плавание 
Этап высшего спортивного мастерства 
</t>
  </si>
  <si>
    <t xml:space="preserve">Спортивная подготовка по спорту лиц с поражением ПОДА Настольный теннис 
Этап начальной подгоовки
</t>
  </si>
  <si>
    <t>630000000120003490430003001500000004003101101</t>
  </si>
  <si>
    <t>630000000120003490430003002100000002007101101</t>
  </si>
  <si>
    <t>630000000120003490430003002100000003006101101</t>
  </si>
  <si>
    <t>630000000120003490430003002100000004005101101</t>
  </si>
  <si>
    <t>630000000120003490430003002100000005004101101</t>
  </si>
  <si>
    <t>630000000120003490430003001700000002003101101</t>
  </si>
  <si>
    <t xml:space="preserve">040 0703 522 01 04100 611,                                                                           040 0703 99 3 00 04400 612,                                                           040 0703 99 3 00 04900 612,                                                                                                040 0703 99 3 00 081ДО 612    </t>
  </si>
  <si>
    <t xml:space="preserve">Спортивная подготовка по спорту лиц с поражением ПОДА Настольный теннис 
Тренировочный этап (этап спортивной специализации) 
</t>
  </si>
  <si>
    <t xml:space="preserve">Спортивная подготовка по спорту лиц с поражением ПОДА Настольный теннис 
Этап совершенствования спортивного мастерства 
</t>
  </si>
  <si>
    <t xml:space="preserve">Спортивная подготовка по спорту лиц с поражением ПОДА Настольный теннис 
Этап высшего спортивного мастерства 
</t>
  </si>
  <si>
    <t xml:space="preserve">Спортивная подготовка по спорту лиц с поражением ПОДА   Бочча 
Этап начальной подготовки
</t>
  </si>
  <si>
    <t xml:space="preserve">Спортивная подготовка по спорту лиц с поражением ПОДА Бочча 
Этап совершенствования спортивного мастерства 
</t>
  </si>
  <si>
    <t xml:space="preserve">Спортивная подготовка по спорту лиц с поражением ПОДА Пулевая стрельба 
Этап начальной подготовки
</t>
  </si>
  <si>
    <t>630000000120003490430003001700000003002101101</t>
  </si>
  <si>
    <t>630000000120003490430003001700000004001101101</t>
  </si>
  <si>
    <t>630000000120003490430003001700000005000101101</t>
  </si>
  <si>
    <t>630000000120003490430003000600000002006101101</t>
  </si>
  <si>
    <t>630000000120003490430003000600000005003101101</t>
  </si>
  <si>
    <t>630000000120003490430003002200000002006101101</t>
  </si>
  <si>
    <t xml:space="preserve">Спортивная подготовка по спорту лиц с поражением ПОДА     Пулевая стрельба 
Тренировочный этап (этап спортивной специализации) </t>
  </si>
  <si>
    <t xml:space="preserve">Спортивная подготовка по спорту лиц с поражением ПОДА             Пулевая стрельба 
Этап совершенствования спортивного мастерства 
</t>
  </si>
  <si>
    <t xml:space="preserve">Спортивная подготовка по спорту лиц с поражением ПОДА          Пулевая стрельба 
Этап высшего спортивного мастерства 
 </t>
  </si>
  <si>
    <t xml:space="preserve">Обеспечение участия в официальных физкультурных (физкультурно-оздоровительных) мероприятий.         Всероссийские                    </t>
  </si>
  <si>
    <t xml:space="preserve">Обеспечение участия в официальных физкультурных (физкультурно-оздоровительных) мероприятий.              Региональные.                                                                                                                                                                                                                                                                                                                                                                                                         </t>
  </si>
  <si>
    <t xml:space="preserve">Обеспечение участия в официальных физкультурных (физкультурно-оздоровительных) мероприятий                                                                                                                                                                                                                                                             Муниципальные.                                                                                                                                                                                                                                                                                                                                                                                                                                                            </t>
  </si>
  <si>
    <t xml:space="preserve">Проведение занятий физкультурно-спортивной направленности по месту проживания граждан                                                    </t>
  </si>
  <si>
    <t>630000000120003490430003002200000003005101101</t>
  </si>
  <si>
    <t>630000000120003490430003002200000004004101101</t>
  </si>
  <si>
    <t xml:space="preserve">630000000120003490430003002200000005003101101 </t>
  </si>
  <si>
    <t xml:space="preserve">630000000120003490430037100200000000000100101 </t>
  </si>
  <si>
    <t xml:space="preserve">630000000120003490430037100400000000008100101  </t>
  </si>
  <si>
    <t xml:space="preserve">630000000120003490430037100600000000006100101 </t>
  </si>
  <si>
    <t>630000000120003490430010100000000000003100101</t>
  </si>
  <si>
    <t>Организация и проведение официальных физкультурных (физкультурно-оздоровительных) мероприятий</t>
  </si>
  <si>
    <t>026 1102 5610504 110 611(621)</t>
  </si>
  <si>
    <t>11.16.</t>
  </si>
  <si>
    <t>026 0703 5610504 100 611(621)</t>
  </si>
  <si>
    <t>026 1101 5610504 100 611(621)</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</si>
  <si>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основного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</si>
  <si>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026 0704 5610504 100 611(621)</t>
  </si>
  <si>
    <t>026 1102 5610504 100 611(621)</t>
  </si>
  <si>
    <t>026 1103 5610504 100 611(621)</t>
  </si>
  <si>
    <t>11.17.</t>
  </si>
  <si>
    <t>11.18.</t>
  </si>
  <si>
    <t>Организация мероприятий в сфере молодежной политики, направленных на вовлечение молодежи в инновационную, предпринимательскую, добровольческую деятельность, а также на развитие гражданской активности молодежи и формирование здорового образа жизни</t>
  </si>
  <si>
    <t>026 0704 5610504 100 611 (621)</t>
  </si>
  <si>
    <t>026 0707 5610504 100 611(621)</t>
  </si>
  <si>
    <t>Расходы в рамках Государственной программы, не связанные с выполнением госзадания (приобретение программы)</t>
  </si>
  <si>
    <t>26011135200000026006201</t>
  </si>
  <si>
    <t>30.001.0</t>
  </si>
  <si>
    <t>55.001.0</t>
  </si>
  <si>
    <t>55.002.0</t>
  </si>
  <si>
    <t>55.003.0</t>
  </si>
  <si>
    <t>55.005.0</t>
  </si>
  <si>
    <t>55.007.0</t>
  </si>
  <si>
    <t>55.004.0</t>
  </si>
  <si>
    <t>37.Д56.0</t>
  </si>
  <si>
    <t>26003136000000026006201</t>
  </si>
  <si>
    <t>26005135800000026008201</t>
  </si>
  <si>
    <t>26007114700000026002201</t>
  </si>
  <si>
    <t>26006135700000075008201</t>
  </si>
  <si>
    <t>26004135900000024000201</t>
  </si>
  <si>
    <t>26001135000000082001201</t>
  </si>
  <si>
    <t>10.028.0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</si>
</sst>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x14ac:knownFonts="1">
    <font>
      <sz val="11"/>
      <color theme="1"/>
      <name val="Calibri"/>
      <family val="2"/>
      <charset val="204"/>
      <scheme val="minor"/>
    </font>
    <font>
      <sz val="12"/>
      <color theme="1"/>
      <name val="Times New Roman"/>
      <family val="1"/>
      <charset val="204"/>
    </font>
    <font>
      <b/>
      <sz val="12"/>
      <color theme="1"/>
      <name val="Times New Roman"/>
      <family val="1"/>
      <charset val="204"/>
    </font>
    <font>
      <b/>
      <sz val="16"/>
      <color theme="1"/>
      <name val="Times New Roman"/>
      <family val="1"/>
      <charset val="204"/>
    </font>
    <font>
      <sz val="12"/>
      <color indexed="8"/>
      <name val="Times New Roman"/>
      <family val="1"/>
      <charset val="204"/>
    </font>
    <font>
      <b/>
      <sz val="12"/>
      <color indexed="8"/>
      <name val="Times New Roman"/>
      <family val="1"/>
      <charset val="204"/>
    </font>
    <font>
      <sz val="12"/>
      <name val="Times New Roman"/>
      <family val="1"/>
      <charset val="204"/>
    </font>
    <font>
      <b/>
      <sz val="12"/>
      <name val="Times New Roman"/>
      <family val="1"/>
      <charset val="204"/>
    </font>
    <font>
      <sz val="12"/>
      <color rgb="FFFF0000"/>
      <name val="Times New Roman"/>
      <family val="1"/>
      <charset val="204"/>
    </font>
    <font>
      <sz val="12"/>
      <color rgb="FF000000"/>
      <name val="Times New Roman"/>
      <family val="1"/>
      <charset val="204"/>
    </font>
    <font>
      <i/>
      <sz val="12"/>
      <name val="Times New Roman"/>
      <family val="1"/>
      <charset val="204"/>
    </font>
    <font>
      <b/>
      <sz val="11"/>
      <color rgb="FFFF0000"/>
      <name val="Calibri"/>
      <family val="2"/>
      <charset val="204"/>
      <scheme val="minor"/>
    </font>
    <font>
      <sz val="11"/>
      <color theme="1"/>
      <name val="Times New Roman"/>
      <family val="1"/>
      <charset val="204"/>
    </font>
    <font>
      <sz val="10"/>
      <color theme="1"/>
      <name val="Times New Roman"/>
      <family val="1"/>
      <charset val="204"/>
    </font>
    <font>
      <i/>
      <sz val="12"/>
      <color theme="1"/>
      <name val="Times New Roman"/>
      <family val="1"/>
      <charset val="204"/>
    </font>
    <font>
      <sz val="11"/>
      <name val="Times New Roman"/>
      <family val="1"/>
      <charset val="204"/>
    </font>
    <font>
      <sz val="12"/>
      <color theme="1"/>
      <name val="Calibri"/>
      <family val="2"/>
      <charset val="204"/>
      <scheme val="minor"/>
    </font>
    <font>
      <sz val="11"/>
      <color theme="1"/>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7" fillId="0" borderId="0"/>
  </cellStyleXfs>
  <cellXfs count="253">
    <xf numFmtId="0" fontId="0" fillId="0" borderId="0" xfId="0"/>
    <xf numFmtId="0" fontId="1" fillId="0" borderId="0" xfId="0" applyFont="1"/>
    <xf numFmtId="164" fontId="1" fillId="0" borderId="0" xfId="0" applyNumberFormat="1" applyFont="1"/>
    <xf numFmtId="0" fontId="1" fillId="0" borderId="0" xfId="0" applyFont="1" applyAlignment="1">
      <alignment horizontal="center" vertical="center" wrapText="1"/>
    </xf>
    <xf numFmtId="164" fontId="0" fillId="0" borderId="0" xfId="0" applyNumberFormat="1"/>
    <xf numFmtId="0" fontId="0" fillId="0" borderId="0" xfId="0"/>
    <xf numFmtId="0" fontId="2"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5" borderId="0" xfId="0" applyFill="1"/>
    <xf numFmtId="164"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xf>
    <xf numFmtId="164" fontId="1" fillId="5" borderId="1" xfId="0" applyNumberFormat="1" applyFont="1" applyFill="1" applyBorder="1" applyAlignment="1">
      <alignment horizontal="center" vertical="center"/>
    </xf>
    <xf numFmtId="164" fontId="2" fillId="4" borderId="1" xfId="0" applyNumberFormat="1" applyFont="1" applyFill="1" applyBorder="1" applyAlignment="1">
      <alignment horizontal="center" vertical="center"/>
    </xf>
    <xf numFmtId="164" fontId="5" fillId="4" borderId="1" xfId="0" applyNumberFormat="1" applyFont="1" applyFill="1" applyBorder="1" applyAlignment="1">
      <alignment horizontal="center" vertical="center" wrapText="1"/>
    </xf>
    <xf numFmtId="164" fontId="2"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3" fontId="6" fillId="0" borderId="1" xfId="0" applyNumberFormat="1" applyFont="1" applyBorder="1" applyAlignment="1">
      <alignment horizontal="center" vertical="center" wrapText="1"/>
    </xf>
    <xf numFmtId="164" fontId="6" fillId="0" borderId="1" xfId="0" applyNumberFormat="1" applyFont="1" applyBorder="1" applyAlignment="1" applyProtection="1">
      <alignment horizontal="center" vertical="center" wrapText="1"/>
      <protection locked="0"/>
    </xf>
    <xf numFmtId="164" fontId="6" fillId="0" borderId="1" xfId="0" applyNumberFormat="1" applyFont="1" applyBorder="1" applyAlignment="1">
      <alignment horizontal="center" vertical="center" wrapText="1"/>
    </xf>
    <xf numFmtId="3" fontId="6" fillId="0" borderId="1" xfId="0" applyNumberFormat="1" applyFont="1" applyBorder="1" applyAlignment="1" applyProtection="1">
      <alignment horizontal="center" vertical="center" wrapText="1"/>
      <protection locked="0"/>
    </xf>
    <xf numFmtId="164" fontId="7" fillId="4" borderId="1" xfId="0" applyNumberFormat="1" applyFont="1" applyFill="1" applyBorder="1" applyAlignment="1">
      <alignment horizontal="center" vertical="center" wrapText="1"/>
    </xf>
    <xf numFmtId="164" fontId="7" fillId="4" borderId="1" xfId="0" applyNumberFormat="1" applyFont="1" applyFill="1" applyBorder="1" applyAlignment="1" applyProtection="1">
      <alignment horizontal="center" vertical="center" wrapText="1"/>
      <protection locked="0"/>
    </xf>
    <xf numFmtId="0" fontId="2" fillId="2"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164" fontId="8" fillId="0" borderId="1" xfId="0" applyNumberFormat="1" applyFont="1" applyBorder="1" applyAlignment="1" applyProtection="1">
      <alignment horizontal="center" vertical="center" wrapText="1"/>
      <protection locked="0"/>
    </xf>
    <xf numFmtId="3" fontId="8" fillId="0" borderId="1" xfId="0" applyNumberFormat="1" applyFont="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164" fontId="4" fillId="0" borderId="1" xfId="0" applyNumberFormat="1" applyFont="1" applyBorder="1" applyAlignment="1">
      <alignment horizontal="center" vertical="center"/>
    </xf>
    <xf numFmtId="16" fontId="1" fillId="0" borderId="1" xfId="0" applyNumberFormat="1" applyFont="1" applyBorder="1" applyAlignment="1">
      <alignment vertical="center" wrapText="1"/>
    </xf>
    <xf numFmtId="0" fontId="6" fillId="0" borderId="1" xfId="0" applyFont="1" applyFill="1" applyBorder="1" applyAlignment="1">
      <alignment horizontal="left" vertical="center" wrapText="1"/>
    </xf>
    <xf numFmtId="0" fontId="6" fillId="0" borderId="1" xfId="0" applyFont="1" applyBorder="1" applyAlignment="1">
      <alignment vertical="center" wrapText="1"/>
    </xf>
    <xf numFmtId="49" fontId="6" fillId="0" borderId="1" xfId="0" applyNumberFormat="1" applyFont="1" applyFill="1" applyBorder="1" applyAlignment="1">
      <alignment horizontal="left" vertical="center" wrapText="1"/>
    </xf>
    <xf numFmtId="0" fontId="6" fillId="0" borderId="1" xfId="0" applyFont="1" applyBorder="1" applyAlignment="1">
      <alignment horizontal="left" vertical="center" wrapText="1"/>
    </xf>
    <xf numFmtId="0" fontId="9" fillId="0" borderId="1" xfId="0" applyFont="1" applyBorder="1" applyAlignment="1">
      <alignment horizontal="center" vertical="center" wrapText="1"/>
    </xf>
    <xf numFmtId="3" fontId="1" fillId="0" borderId="1" xfId="0" applyNumberFormat="1" applyFont="1" applyBorder="1" applyAlignment="1">
      <alignment horizontal="center" vertical="center"/>
    </xf>
    <xf numFmtId="0" fontId="9" fillId="0" borderId="1" xfId="0" applyFont="1" applyBorder="1" applyAlignment="1">
      <alignment vertical="center" wrapText="1"/>
    </xf>
    <xf numFmtId="0" fontId="1" fillId="0" borderId="1" xfId="0" applyFont="1" applyBorder="1" applyAlignment="1">
      <alignment horizontal="left" vertical="center" wrapText="1"/>
    </xf>
    <xf numFmtId="164" fontId="11" fillId="0" borderId="0" xfId="0" applyNumberFormat="1" applyFont="1" applyFill="1"/>
    <xf numFmtId="0" fontId="5" fillId="4" borderId="6" xfId="0" applyFont="1" applyFill="1" applyBorder="1" applyAlignment="1">
      <alignment horizontal="center" vertical="center" wrapText="1"/>
    </xf>
    <xf numFmtId="164" fontId="7" fillId="4" borderId="6"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49" fontId="1" fillId="0" borderId="1" xfId="0" applyNumberFormat="1" applyFont="1" applyBorder="1" applyAlignment="1">
      <alignment horizontal="left" vertical="center" wrapText="1"/>
    </xf>
    <xf numFmtId="49" fontId="6" fillId="0" borderId="1" xfId="0" applyNumberFormat="1" applyFont="1" applyBorder="1" applyAlignment="1">
      <alignment horizontal="left" vertical="center" wrapText="1"/>
    </xf>
    <xf numFmtId="0" fontId="6"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9"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164" fontId="1" fillId="0" borderId="1" xfId="0" applyNumberFormat="1" applyFont="1" applyBorder="1" applyAlignment="1">
      <alignment horizontal="center" vertical="center"/>
    </xf>
    <xf numFmtId="49" fontId="1" fillId="5" borderId="1" xfId="0" applyNumberFormat="1" applyFont="1" applyFill="1" applyBorder="1" applyAlignment="1">
      <alignment horizontal="left" vertical="center"/>
    </xf>
    <xf numFmtId="49" fontId="1" fillId="5" borderId="1" xfId="0" applyNumberFormat="1" applyFont="1" applyFill="1" applyBorder="1" applyAlignment="1">
      <alignment horizontal="left" vertical="center" wrapText="1"/>
    </xf>
    <xf numFmtId="49" fontId="1" fillId="0" borderId="1" xfId="0" applyNumberFormat="1" applyFont="1" applyBorder="1" applyAlignment="1">
      <alignment horizontal="left" vertical="center"/>
    </xf>
    <xf numFmtId="0" fontId="1" fillId="0" borderId="1" xfId="0" applyFont="1" applyBorder="1" applyAlignment="1">
      <alignment horizontal="left" vertical="top" wrapText="1"/>
    </xf>
    <xf numFmtId="0" fontId="1" fillId="0" borderId="1" xfId="0" applyFont="1" applyBorder="1" applyAlignment="1">
      <alignment vertical="top" wrapText="1"/>
    </xf>
    <xf numFmtId="49" fontId="1" fillId="0" borderId="1" xfId="0" applyNumberFormat="1" applyFont="1" applyBorder="1" applyAlignment="1">
      <alignment vertical="center" wrapText="1"/>
    </xf>
    <xf numFmtId="0" fontId="1" fillId="0" borderId="5" xfId="0" applyFont="1" applyBorder="1" applyAlignment="1">
      <alignment horizontal="left" vertical="center" wrapText="1"/>
    </xf>
    <xf numFmtId="49" fontId="1" fillId="0" borderId="1" xfId="0" applyNumberFormat="1" applyFont="1" applyBorder="1" applyAlignment="1">
      <alignment horizontal="left" vertical="top" wrapText="1"/>
    </xf>
    <xf numFmtId="0" fontId="1" fillId="0" borderId="1" xfId="0" applyFont="1" applyBorder="1" applyAlignment="1">
      <alignment vertical="center" wrapText="1"/>
    </xf>
    <xf numFmtId="0" fontId="1" fillId="0" borderId="1" xfId="0" applyFont="1" applyBorder="1" applyAlignment="1">
      <alignment vertical="center"/>
    </xf>
    <xf numFmtId="49" fontId="1" fillId="0" borderId="1" xfId="0" applyNumberFormat="1" applyFont="1" applyBorder="1" applyAlignment="1">
      <alignment vertical="top" wrapText="1"/>
    </xf>
    <xf numFmtId="0" fontId="6" fillId="0" borderId="1" xfId="0" applyFont="1" applyBorder="1" applyAlignment="1">
      <alignment horizontal="left" vertical="center" wrapText="1"/>
    </xf>
    <xf numFmtId="0" fontId="6" fillId="5" borderId="1" xfId="0" applyFont="1" applyFill="1" applyBorder="1" applyAlignment="1">
      <alignment vertical="top" wrapText="1"/>
    </xf>
    <xf numFmtId="3" fontId="6" fillId="5"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1" xfId="0" applyFont="1" applyFill="1" applyBorder="1" applyAlignment="1">
      <alignment vertical="center" wrapText="1"/>
    </xf>
    <xf numFmtId="0" fontId="6" fillId="5" borderId="1" xfId="0" applyFont="1" applyFill="1" applyBorder="1" applyAlignment="1">
      <alignment horizontal="center" vertical="top"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3" fontId="6" fillId="0" borderId="1" xfId="0" applyNumberFormat="1" applyFont="1" applyFill="1" applyBorder="1" applyAlignment="1" applyProtection="1">
      <alignment horizontal="center" vertical="center" wrapText="1"/>
      <protection locked="0"/>
    </xf>
    <xf numFmtId="164"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64" fontId="6" fillId="0" borderId="1" xfId="0" applyNumberFormat="1" applyFont="1" applyFill="1" applyBorder="1" applyAlignment="1" applyProtection="1">
      <alignment horizontal="center" vertical="center" wrapText="1"/>
      <protection locked="0"/>
    </xf>
    <xf numFmtId="0" fontId="9" fillId="0" borderId="1" xfId="0" applyFont="1" applyBorder="1" applyAlignment="1">
      <alignment horizontal="left"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vertical="center" wrapText="1"/>
    </xf>
    <xf numFmtId="0" fontId="9" fillId="0" borderId="1" xfId="0" applyFont="1" applyBorder="1" applyAlignment="1">
      <alignment horizontal="center" vertical="center"/>
    </xf>
    <xf numFmtId="0" fontId="9" fillId="0" borderId="1" xfId="0" applyFont="1" applyFill="1" applyBorder="1" applyAlignment="1">
      <alignment horizontal="left" vertical="center" wrapText="1"/>
    </xf>
    <xf numFmtId="49" fontId="6" fillId="0" borderId="1" xfId="0" applyNumberFormat="1" applyFont="1" applyBorder="1" applyAlignment="1">
      <alignment vertical="center" wrapText="1"/>
    </xf>
    <xf numFmtId="49" fontId="6" fillId="0" borderId="1" xfId="0" applyNumberFormat="1" applyFont="1" applyFill="1" applyBorder="1" applyAlignment="1">
      <alignmen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6" fillId="0" borderId="1" xfId="0" applyFont="1" applyBorder="1" applyAlignment="1">
      <alignment horizontal="left" vertical="center" wrapText="1"/>
    </xf>
    <xf numFmtId="0" fontId="1" fillId="5" borderId="1" xfId="0" applyFont="1" applyFill="1" applyBorder="1" applyAlignment="1">
      <alignment horizontal="left" vertical="center" wrapText="1"/>
    </xf>
    <xf numFmtId="0" fontId="6" fillId="0" borderId="1" xfId="0" applyFont="1" applyBorder="1" applyAlignment="1">
      <alignment horizontal="center" vertical="center" wrapText="1"/>
    </xf>
    <xf numFmtId="49" fontId="6" fillId="5" borderId="1" xfId="0" applyNumberFormat="1" applyFont="1" applyFill="1" applyBorder="1" applyAlignment="1">
      <alignment vertical="center" wrapText="1"/>
    </xf>
    <xf numFmtId="0" fontId="9" fillId="5" borderId="1" xfId="0" applyFont="1" applyFill="1" applyBorder="1" applyAlignment="1">
      <alignment horizontal="center" vertical="center"/>
    </xf>
    <xf numFmtId="49" fontId="1" fillId="5" borderId="1" xfId="0" applyNumberFormat="1" applyFont="1" applyFill="1" applyBorder="1" applyAlignment="1">
      <alignment vertical="center"/>
    </xf>
    <xf numFmtId="0" fontId="1" fillId="5" borderId="1" xfId="0" applyFont="1" applyFill="1" applyBorder="1" applyAlignment="1">
      <alignment horizontal="center" vertical="center"/>
    </xf>
    <xf numFmtId="49" fontId="1" fillId="5" borderId="1" xfId="0" applyNumberFormat="1" applyFont="1" applyFill="1" applyBorder="1" applyAlignment="1">
      <alignment vertical="center" wrapText="1"/>
    </xf>
    <xf numFmtId="0" fontId="0" fillId="5" borderId="0" xfId="0" applyFill="1"/>
    <xf numFmtId="49" fontId="6" fillId="5" borderId="1" xfId="0" applyNumberFormat="1" applyFont="1" applyFill="1" applyBorder="1" applyAlignment="1">
      <alignment vertical="center"/>
    </xf>
    <xf numFmtId="0" fontId="1" fillId="5" borderId="1" xfId="0" applyFont="1" applyFill="1" applyBorder="1" applyAlignment="1">
      <alignment vertical="center" wrapText="1"/>
    </xf>
    <xf numFmtId="0" fontId="9" fillId="5" borderId="1" xfId="0" applyFont="1" applyFill="1" applyBorder="1" applyAlignment="1">
      <alignmen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4" fontId="1" fillId="5" borderId="1" xfId="0" applyNumberFormat="1"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49" fontId="1" fillId="5" borderId="5"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49" fontId="14" fillId="0" borderId="1" xfId="0" applyNumberFormat="1" applyFont="1" applyFill="1" applyBorder="1" applyAlignment="1">
      <alignment horizontal="left" vertical="center" wrapText="1"/>
    </xf>
    <xf numFmtId="49" fontId="1" fillId="0" borderId="5" xfId="0" applyNumberFormat="1" applyFont="1" applyFill="1" applyBorder="1" applyAlignment="1">
      <alignment horizontal="left" vertical="center" wrapText="1"/>
    </xf>
    <xf numFmtId="0" fontId="1" fillId="0" borderId="1" xfId="0" applyFont="1" applyFill="1" applyBorder="1" applyAlignment="1">
      <alignment horizontal="left" vertical="center"/>
    </xf>
    <xf numFmtId="0" fontId="1" fillId="0" borderId="1" xfId="0" applyFont="1" applyFill="1" applyBorder="1" applyAlignment="1">
      <alignment horizontal="left" vertical="top" wrapText="1"/>
    </xf>
    <xf numFmtId="49" fontId="1" fillId="0" borderId="0" xfId="0" applyNumberFormat="1" applyFont="1" applyFill="1" applyAlignment="1">
      <alignment vertical="center"/>
    </xf>
    <xf numFmtId="164" fontId="1" fillId="0" borderId="1" xfId="0" applyNumberFormat="1" applyFont="1" applyFill="1" applyBorder="1" applyAlignment="1">
      <alignment horizontal="center" vertical="center"/>
    </xf>
    <xf numFmtId="0" fontId="15" fillId="0" borderId="1" xfId="0" applyFont="1" applyBorder="1" applyAlignment="1">
      <alignment horizontal="center" vertical="center"/>
    </xf>
    <xf numFmtId="164" fontId="6" fillId="5" borderId="1" xfId="0" applyNumberFormat="1" applyFont="1" applyFill="1" applyBorder="1" applyAlignment="1" applyProtection="1">
      <alignment horizontal="center" vertical="center" wrapText="1"/>
      <protection locked="0"/>
    </xf>
    <xf numFmtId="0" fontId="6" fillId="0" borderId="1" xfId="0" applyFont="1" applyBorder="1" applyAlignment="1">
      <alignment horizontal="left" vertical="top" wrapText="1"/>
    </xf>
    <xf numFmtId="3" fontId="1" fillId="5" borderId="1" xfId="0" applyNumberFormat="1" applyFont="1" applyFill="1" applyBorder="1" applyAlignment="1">
      <alignment horizontal="center" vertical="center"/>
    </xf>
    <xf numFmtId="164" fontId="6" fillId="5" borderId="1" xfId="0" applyNumberFormat="1" applyFont="1" applyFill="1" applyBorder="1" applyAlignment="1">
      <alignment horizontal="center" vertical="center"/>
    </xf>
    <xf numFmtId="0" fontId="6" fillId="0" borderId="1" xfId="0" applyFont="1" applyBorder="1" applyAlignment="1">
      <alignment horizontal="center" vertical="center"/>
    </xf>
    <xf numFmtId="4" fontId="6" fillId="5" borderId="1" xfId="0" applyNumberFormat="1" applyFont="1" applyFill="1" applyBorder="1" applyAlignment="1">
      <alignment horizontal="center" vertical="center"/>
    </xf>
    <xf numFmtId="164" fontId="6" fillId="5"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xf>
    <xf numFmtId="3" fontId="1" fillId="0" borderId="1" xfId="0" applyNumberFormat="1" applyFont="1" applyFill="1" applyBorder="1" applyAlignment="1">
      <alignment horizontal="center" vertical="center"/>
    </xf>
    <xf numFmtId="16" fontId="6" fillId="0" borderId="6" xfId="0" applyNumberFormat="1" applyFont="1" applyBorder="1" applyAlignment="1">
      <alignment horizontal="center" vertical="center" wrapText="1"/>
    </xf>
    <xf numFmtId="49" fontId="4" fillId="0" borderId="1" xfId="0" applyNumberFormat="1" applyFont="1" applyBorder="1" applyAlignment="1">
      <alignment vertical="center" wrapText="1"/>
    </xf>
    <xf numFmtId="49" fontId="1" fillId="0" borderId="1" xfId="0" applyNumberFormat="1" applyFont="1" applyBorder="1" applyAlignment="1">
      <alignment vertical="center"/>
    </xf>
    <xf numFmtId="49" fontId="4" fillId="0" borderId="1" xfId="0" applyNumberFormat="1" applyFont="1" applyFill="1" applyBorder="1" applyAlignment="1">
      <alignment vertical="center" wrapText="1"/>
    </xf>
    <xf numFmtId="0" fontId="1" fillId="0" borderId="1" xfId="0" applyFont="1" applyBorder="1" applyAlignment="1">
      <alignment horizontal="left" vertical="center"/>
    </xf>
    <xf numFmtId="3" fontId="1" fillId="0" borderId="0" xfId="0" applyNumberFormat="1" applyFont="1" applyAlignment="1">
      <alignment horizontal="center" vertical="center"/>
    </xf>
    <xf numFmtId="49" fontId="1" fillId="0" borderId="5" xfId="0" applyNumberFormat="1" applyFont="1" applyBorder="1" applyAlignment="1">
      <alignment vertical="center" wrapText="1"/>
    </xf>
    <xf numFmtId="3" fontId="6" fillId="0" borderId="1"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xf>
    <xf numFmtId="3" fontId="9"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xf>
    <xf numFmtId="164" fontId="6" fillId="0" borderId="1" xfId="0" applyNumberFormat="1" applyFont="1" applyBorder="1" applyAlignment="1">
      <alignment horizontal="center" vertical="center"/>
    </xf>
    <xf numFmtId="49" fontId="6" fillId="0" borderId="6" xfId="0" applyNumberFormat="1" applyFont="1" applyBorder="1" applyAlignment="1">
      <alignment horizontal="left" vertical="center" wrapText="1"/>
    </xf>
    <xf numFmtId="0" fontId="6" fillId="0" borderId="1" xfId="0" applyFont="1" applyBorder="1" applyAlignment="1">
      <alignment horizontal="left" vertical="center" wrapText="1"/>
    </xf>
    <xf numFmtId="0" fontId="1" fillId="5"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49" fontId="6" fillId="5" borderId="1" xfId="0" applyNumberFormat="1" applyFont="1" applyFill="1" applyBorder="1" applyAlignment="1">
      <alignment horizontal="left" vertical="center" wrapText="1"/>
    </xf>
    <xf numFmtId="0" fontId="6" fillId="6" borderId="1" xfId="0" applyFont="1" applyFill="1" applyBorder="1" applyAlignment="1">
      <alignment horizontal="left" vertical="center" wrapText="1"/>
    </xf>
    <xf numFmtId="49" fontId="6" fillId="5" borderId="1" xfId="0" applyNumberFormat="1" applyFont="1" applyFill="1" applyBorder="1" applyAlignment="1">
      <alignment horizontal="left" wrapText="1"/>
    </xf>
    <xf numFmtId="49" fontId="6" fillId="5" borderId="2" xfId="1" applyNumberFormat="1" applyFont="1" applyFill="1" applyBorder="1" applyAlignment="1">
      <alignment wrapText="1"/>
    </xf>
    <xf numFmtId="0" fontId="1" fillId="5" borderId="1" xfId="0" applyFont="1" applyFill="1" applyBorder="1" applyAlignment="1">
      <alignment horizontal="justify" vertical="center" wrapText="1"/>
    </xf>
    <xf numFmtId="164" fontId="7" fillId="2" borderId="1" xfId="0" applyNumberFormat="1" applyFont="1" applyFill="1" applyBorder="1" applyAlignment="1">
      <alignment horizontal="center" vertical="center"/>
    </xf>
    <xf numFmtId="16"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16" fontId="6" fillId="0" borderId="5" xfId="0" applyNumberFormat="1" applyFont="1" applyBorder="1" applyAlignment="1">
      <alignment horizontal="center" vertical="center" wrapText="1"/>
    </xf>
    <xf numFmtId="16" fontId="6" fillId="0" borderId="6" xfId="0" applyNumberFormat="1" applyFont="1" applyBorder="1" applyAlignment="1">
      <alignment horizontal="center"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3" xfId="0" applyFont="1" applyBorder="1" applyAlignment="1">
      <alignment horizontal="left"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1" fillId="5" borderId="5" xfId="0" applyFont="1" applyFill="1" applyBorder="1" applyAlignment="1">
      <alignment horizontal="left" vertical="center" wrapText="1"/>
    </xf>
    <xf numFmtId="0" fontId="1" fillId="5" borderId="6" xfId="0" applyFont="1" applyFill="1" applyBorder="1" applyAlignment="1">
      <alignment horizontal="left" vertical="center" wrapText="1"/>
    </xf>
    <xf numFmtId="0" fontId="6" fillId="6" borderId="5" xfId="0" applyFont="1" applyFill="1" applyBorder="1" applyAlignment="1">
      <alignment horizontal="left" vertical="center" wrapText="1"/>
    </xf>
    <xf numFmtId="0" fontId="6" fillId="6" borderId="6" xfId="0" applyFont="1" applyFill="1" applyBorder="1" applyAlignment="1">
      <alignment horizontal="left"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3" fontId="6" fillId="0" borderId="5"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0" fontId="6" fillId="0" borderId="5" xfId="0" applyFont="1" applyFill="1" applyBorder="1" applyAlignment="1">
      <alignment horizontal="left" vertical="top" wrapText="1"/>
    </xf>
    <xf numFmtId="0" fontId="6" fillId="0" borderId="6" xfId="0" applyFont="1" applyFill="1" applyBorder="1" applyAlignment="1">
      <alignment horizontal="left" vertical="top" wrapText="1"/>
    </xf>
    <xf numFmtId="164" fontId="6" fillId="0" borderId="5" xfId="0" applyNumberFormat="1" applyFont="1" applyBorder="1" applyAlignment="1">
      <alignment horizontal="center" vertical="center" wrapText="1"/>
    </xf>
    <xf numFmtId="164" fontId="6" fillId="0" borderId="6" xfId="0" applyNumberFormat="1" applyFont="1" applyBorder="1" applyAlignment="1">
      <alignment horizontal="center" vertical="center" wrapText="1"/>
    </xf>
    <xf numFmtId="0" fontId="6" fillId="0" borderId="5" xfId="0" applyFont="1" applyBorder="1" applyAlignment="1">
      <alignment horizontal="left" vertical="center"/>
    </xf>
    <xf numFmtId="0" fontId="6" fillId="0" borderId="7" xfId="0" applyFont="1" applyBorder="1" applyAlignment="1">
      <alignment horizontal="left" vertical="center"/>
    </xf>
    <xf numFmtId="0" fontId="6" fillId="0" borderId="6" xfId="0" applyFont="1" applyBorder="1" applyAlignment="1">
      <alignment horizontal="left" vertical="center"/>
    </xf>
    <xf numFmtId="3" fontId="6" fillId="0" borderId="7" xfId="0" applyNumberFormat="1" applyFont="1" applyBorder="1" applyAlignment="1">
      <alignment horizontal="center"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5" borderId="5" xfId="0" applyFont="1" applyFill="1" applyBorder="1" applyAlignment="1">
      <alignment vertical="center" wrapText="1"/>
    </xf>
    <xf numFmtId="0" fontId="1" fillId="5" borderId="7" xfId="0" applyFont="1" applyFill="1" applyBorder="1" applyAlignment="1">
      <alignment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0" borderId="7" xfId="0" applyFont="1" applyFill="1" applyBorder="1" applyAlignment="1">
      <alignment horizontal="left" vertical="center" wrapText="1"/>
    </xf>
    <xf numFmtId="0" fontId="1" fillId="5" borderId="7"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5"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2" fillId="4" borderId="1" xfId="0" applyFont="1" applyFill="1" applyBorder="1" applyAlignment="1">
      <alignment horizontal="center" vertical="center" wrapText="1"/>
    </xf>
    <xf numFmtId="16" fontId="1" fillId="0" borderId="7" xfId="0" applyNumberFormat="1" applyFont="1" applyBorder="1" applyAlignment="1">
      <alignment horizontal="center" vertical="center" wrapText="1"/>
    </xf>
    <xf numFmtId="16" fontId="1" fillId="0" borderId="6"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6" xfId="0" applyFont="1" applyFill="1" applyBorder="1" applyAlignment="1">
      <alignment horizontal="left" vertical="center" wrapText="1"/>
    </xf>
    <xf numFmtId="0" fontId="2" fillId="3" borderId="1"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3" fontId="1" fillId="0" borderId="5" xfId="0" applyNumberFormat="1" applyFont="1" applyBorder="1" applyAlignment="1">
      <alignment horizontal="center" vertical="center"/>
    </xf>
    <xf numFmtId="3" fontId="1" fillId="0" borderId="7" xfId="0" applyNumberFormat="1" applyFont="1" applyBorder="1" applyAlignment="1">
      <alignment horizontal="center" vertical="center"/>
    </xf>
    <xf numFmtId="3" fontId="1" fillId="0" borderId="6" xfId="0" applyNumberFormat="1" applyFont="1" applyBorder="1" applyAlignment="1">
      <alignment horizontal="center" vertical="center"/>
    </xf>
    <xf numFmtId="0" fontId="1" fillId="0" borderId="7" xfId="0" applyFont="1" applyBorder="1" applyAlignment="1">
      <alignment horizontal="left" vertical="center" wrapText="1"/>
    </xf>
    <xf numFmtId="2" fontId="6" fillId="0" borderId="1" xfId="0" applyNumberFormat="1" applyFont="1" applyBorder="1" applyAlignment="1">
      <alignment horizontal="left" vertical="center" wrapText="1"/>
    </xf>
    <xf numFmtId="0" fontId="3" fillId="0" borderId="0" xfId="0" applyFont="1" applyBorder="1" applyAlignment="1">
      <alignment horizontal="center" vertical="center" wrapText="1"/>
    </xf>
    <xf numFmtId="164"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6" borderId="1" xfId="0"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6" fillId="5" borderId="5" xfId="0" applyFont="1" applyFill="1" applyBorder="1" applyAlignment="1">
      <alignment horizontal="left" vertical="center" wrapText="1"/>
    </xf>
    <xf numFmtId="0" fontId="6" fillId="5" borderId="6" xfId="0" applyFont="1" applyFill="1" applyBorder="1" applyAlignment="1">
      <alignment horizontal="left" vertical="center" wrapText="1"/>
    </xf>
    <xf numFmtId="0" fontId="4" fillId="0" borderId="7" xfId="0" applyFont="1" applyBorder="1" applyAlignment="1">
      <alignment horizontal="left" vertical="center" wrapText="1"/>
    </xf>
    <xf numFmtId="0" fontId="6" fillId="0" borderId="7" xfId="0" applyFont="1" applyFill="1" applyBorder="1" applyAlignment="1">
      <alignment horizontal="left" vertical="top" wrapText="1"/>
    </xf>
    <xf numFmtId="0" fontId="6" fillId="6" borderId="5" xfId="0" applyFont="1" applyFill="1" applyBorder="1" applyAlignment="1">
      <alignment horizontal="center" vertical="center" wrapText="1"/>
    </xf>
    <xf numFmtId="0" fontId="6" fillId="6" borderId="7" xfId="0" applyFont="1" applyFill="1" applyBorder="1" applyAlignment="1">
      <alignment horizontal="center" vertical="center" wrapText="1"/>
    </xf>
    <xf numFmtId="0" fontId="6" fillId="6" borderId="6" xfId="0" applyFont="1" applyFill="1" applyBorder="1" applyAlignment="1">
      <alignment horizontal="center" vertical="center" wrapText="1"/>
    </xf>
    <xf numFmtId="16" fontId="1"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1" fillId="0" borderId="1" xfId="0" applyFont="1" applyBorder="1" applyAlignment="1">
      <alignment vertical="center" wrapText="1"/>
    </xf>
    <xf numFmtId="0" fontId="1" fillId="5" borderId="1" xfId="0" applyFont="1" applyFill="1" applyBorder="1" applyAlignment="1">
      <alignment horizontal="left" vertical="center" wrapText="1"/>
    </xf>
    <xf numFmtId="16" fontId="1" fillId="0" borderId="5" xfId="0" applyNumberFormat="1" applyFont="1" applyBorder="1" applyAlignment="1">
      <alignment horizontal="center" vertical="center" wrapText="1"/>
    </xf>
    <xf numFmtId="0" fontId="6" fillId="0" borderId="1" xfId="0" applyFont="1" applyBorder="1" applyAlignment="1">
      <alignment horizontal="center" vertical="center" wrapText="1"/>
    </xf>
    <xf numFmtId="16" fontId="1" fillId="0" borderId="1" xfId="0" applyNumberFormat="1" applyFont="1" applyFill="1" applyBorder="1" applyAlignment="1">
      <alignment horizontal="center" vertical="center" wrapText="1"/>
    </xf>
    <xf numFmtId="0" fontId="1" fillId="0" borderId="5" xfId="0" applyFont="1" applyBorder="1" applyAlignment="1">
      <alignment horizontal="left" vertical="top" wrapText="1"/>
    </xf>
    <xf numFmtId="0" fontId="1" fillId="0" borderId="7" xfId="0" applyFont="1" applyBorder="1" applyAlignment="1">
      <alignment horizontal="left" vertical="top" wrapText="1"/>
    </xf>
    <xf numFmtId="0" fontId="1" fillId="0" borderId="6" xfId="0" applyFont="1" applyBorder="1" applyAlignment="1">
      <alignment horizontal="left" vertical="top" wrapText="1"/>
    </xf>
    <xf numFmtId="0" fontId="6" fillId="0" borderId="1" xfId="0" applyFont="1" applyBorder="1" applyAlignment="1">
      <alignment vertical="center" wrapText="1"/>
    </xf>
    <xf numFmtId="0" fontId="6" fillId="0" borderId="7" xfId="0" applyFont="1" applyBorder="1" applyAlignment="1">
      <alignment horizontal="left" vertical="center" wrapText="1"/>
    </xf>
    <xf numFmtId="0" fontId="2" fillId="4" borderId="6" xfId="0" applyFont="1" applyFill="1" applyBorder="1" applyAlignment="1">
      <alignment horizontal="center" vertical="center" wrapText="1"/>
    </xf>
    <xf numFmtId="0" fontId="1" fillId="0" borderId="0" xfId="0" applyFont="1" applyAlignment="1">
      <alignment horizontal="left" vertical="center" wrapText="1"/>
    </xf>
    <xf numFmtId="0" fontId="1" fillId="5" borderId="7" xfId="0" applyFont="1" applyFill="1" applyBorder="1" applyAlignment="1">
      <alignment horizontal="left" vertical="center" wrapText="1"/>
    </xf>
    <xf numFmtId="0" fontId="16" fillId="0" borderId="1" xfId="0" applyFont="1" applyBorder="1" applyAlignment="1">
      <alignment horizontal="left" vertical="center" wrapText="1"/>
    </xf>
    <xf numFmtId="49" fontId="4" fillId="0" borderId="5" xfId="0" applyNumberFormat="1" applyFont="1" applyFill="1" applyBorder="1" applyAlignment="1">
      <alignment horizontal="left" vertical="center" wrapText="1"/>
    </xf>
    <xf numFmtId="49" fontId="4" fillId="0" borderId="7" xfId="0" applyNumberFormat="1" applyFont="1" applyFill="1" applyBorder="1" applyAlignment="1">
      <alignment horizontal="left" vertical="center" wrapText="1"/>
    </xf>
    <xf numFmtId="49" fontId="4" fillId="0" borderId="6" xfId="0" applyNumberFormat="1" applyFont="1" applyFill="1" applyBorder="1" applyAlignment="1">
      <alignment horizontal="left"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9" fillId="0" borderId="1" xfId="0" applyFont="1" applyBorder="1" applyAlignment="1">
      <alignment horizontal="left" vertical="center" wrapText="1" shrinkToFi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49" fontId="6" fillId="0" borderId="5"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73"/>
  <sheetViews>
    <sheetView tabSelected="1" view="pageBreakPreview" zoomScale="40" zoomScaleNormal="100" zoomScaleSheetLayoutView="40" workbookViewId="0">
      <pane ySplit="4" topLeftCell="A648" activePane="bottomLeft" state="frozen"/>
      <selection pane="bottomLeft" activeCell="P667" sqref="P667"/>
    </sheetView>
  </sheetViews>
  <sheetFormatPr defaultRowHeight="15.75" x14ac:dyDescent="0.25"/>
  <cols>
    <col min="1" max="1" width="8.5703125" style="3" customWidth="1"/>
    <col min="2" max="2" width="55.7109375" style="1" customWidth="1"/>
    <col min="3" max="3" width="36.5703125" style="1" customWidth="1"/>
    <col min="4" max="4" width="42.28515625" style="1" customWidth="1"/>
    <col min="5" max="5" width="23.85546875" style="1" customWidth="1"/>
    <col min="6" max="7" width="16.5703125" style="2" customWidth="1"/>
    <col min="8" max="9" width="15.85546875" style="2" customWidth="1"/>
    <col min="10" max="10" width="15" customWidth="1"/>
  </cols>
  <sheetData>
    <row r="1" spans="1:10" ht="82.5" customHeight="1" x14ac:dyDescent="0.25">
      <c r="A1" s="211" t="s">
        <v>385</v>
      </c>
      <c r="B1" s="211"/>
      <c r="C1" s="211"/>
      <c r="D1" s="211"/>
      <c r="E1" s="211"/>
      <c r="F1" s="211"/>
      <c r="G1" s="211"/>
      <c r="H1" s="211"/>
      <c r="I1" s="211"/>
      <c r="J1" s="211"/>
    </row>
    <row r="2" spans="1:10" s="5" customFormat="1" ht="24" customHeight="1" x14ac:dyDescent="0.25">
      <c r="A2" s="211"/>
      <c r="B2" s="211"/>
      <c r="C2" s="211"/>
      <c r="D2" s="211"/>
      <c r="E2" s="211"/>
      <c r="F2" s="211"/>
      <c r="G2" s="211"/>
      <c r="H2" s="211"/>
      <c r="I2" s="211"/>
      <c r="J2" s="211"/>
    </row>
    <row r="3" spans="1:10" ht="33.75" customHeight="1" x14ac:dyDescent="0.25">
      <c r="A3" s="213" t="s">
        <v>0</v>
      </c>
      <c r="B3" s="213" t="s">
        <v>1</v>
      </c>
      <c r="C3" s="213" t="s">
        <v>393</v>
      </c>
      <c r="D3" s="213" t="s">
        <v>6</v>
      </c>
      <c r="E3" s="213" t="s">
        <v>8</v>
      </c>
      <c r="F3" s="212" t="s">
        <v>386</v>
      </c>
      <c r="G3" s="212" t="s">
        <v>387</v>
      </c>
      <c r="H3" s="212" t="s">
        <v>388</v>
      </c>
      <c r="I3" s="212"/>
      <c r="J3" s="212"/>
    </row>
    <row r="4" spans="1:10" ht="31.5" customHeight="1" x14ac:dyDescent="0.25">
      <c r="A4" s="213"/>
      <c r="B4" s="213"/>
      <c r="C4" s="213"/>
      <c r="D4" s="213"/>
      <c r="E4" s="213"/>
      <c r="F4" s="212"/>
      <c r="G4" s="212"/>
      <c r="H4" s="22" t="s">
        <v>389</v>
      </c>
      <c r="I4" s="22" t="s">
        <v>390</v>
      </c>
      <c r="J4" s="22" t="s">
        <v>391</v>
      </c>
    </row>
    <row r="5" spans="1:10" ht="28.5" customHeight="1" x14ac:dyDescent="0.25">
      <c r="A5" s="6" t="s">
        <v>2</v>
      </c>
      <c r="B5" s="202" t="s">
        <v>3</v>
      </c>
      <c r="C5" s="202"/>
      <c r="D5" s="202"/>
      <c r="E5" s="202"/>
      <c r="F5" s="202"/>
      <c r="G5" s="202"/>
      <c r="H5" s="202"/>
      <c r="I5" s="202"/>
      <c r="J5" s="202"/>
    </row>
    <row r="6" spans="1:10" ht="52.5" customHeight="1" x14ac:dyDescent="0.25">
      <c r="A6" s="230" t="s">
        <v>4</v>
      </c>
      <c r="B6" s="199" t="s">
        <v>601</v>
      </c>
      <c r="C6" s="86" t="s">
        <v>602</v>
      </c>
      <c r="D6" s="35" t="s">
        <v>165</v>
      </c>
      <c r="E6" s="79" t="s">
        <v>84</v>
      </c>
      <c r="F6" s="88" t="s">
        <v>582</v>
      </c>
      <c r="G6" s="77">
        <v>3980</v>
      </c>
      <c r="H6" s="77">
        <v>3980</v>
      </c>
      <c r="I6" s="77">
        <v>3980</v>
      </c>
      <c r="J6" s="77">
        <v>3980</v>
      </c>
    </row>
    <row r="7" spans="1:10" ht="74.25" customHeight="1" x14ac:dyDescent="0.25">
      <c r="A7" s="230"/>
      <c r="B7" s="199"/>
      <c r="C7" s="87" t="s">
        <v>593</v>
      </c>
      <c r="D7" s="89" t="s">
        <v>397</v>
      </c>
      <c r="E7" s="79" t="s">
        <v>347</v>
      </c>
      <c r="F7" s="80">
        <v>0</v>
      </c>
      <c r="G7" s="80">
        <v>5049.6000000000004</v>
      </c>
      <c r="H7" s="80">
        <f>2662.8+2903.9+681.6</f>
        <v>6248.3000000000011</v>
      </c>
      <c r="I7" s="80">
        <f>2816+3067.5+717.4</f>
        <v>6600.9</v>
      </c>
      <c r="J7" s="80">
        <f>2958.5+3218.7+751.2</f>
        <v>6928.4</v>
      </c>
    </row>
    <row r="8" spans="1:10" x14ac:dyDescent="0.25">
      <c r="A8" s="198" t="s">
        <v>5</v>
      </c>
      <c r="B8" s="199" t="s">
        <v>603</v>
      </c>
      <c r="C8" s="86" t="s">
        <v>560</v>
      </c>
      <c r="D8" s="34" t="s">
        <v>145</v>
      </c>
      <c r="E8" s="79" t="s">
        <v>84</v>
      </c>
      <c r="F8" s="90" t="s">
        <v>582</v>
      </c>
      <c r="G8" s="77">
        <v>8030</v>
      </c>
      <c r="H8" s="77">
        <v>8030</v>
      </c>
      <c r="I8" s="77">
        <v>8030</v>
      </c>
      <c r="J8" s="77">
        <v>8030</v>
      </c>
    </row>
    <row r="9" spans="1:10" s="5" customFormat="1" ht="67.5" customHeight="1" x14ac:dyDescent="0.25">
      <c r="A9" s="198"/>
      <c r="B9" s="199"/>
      <c r="C9" s="87" t="s">
        <v>592</v>
      </c>
      <c r="D9" s="34" t="s">
        <v>79</v>
      </c>
      <c r="E9" s="79" t="s">
        <v>347</v>
      </c>
      <c r="F9" s="80">
        <v>0</v>
      </c>
      <c r="G9" s="80">
        <v>9212.5</v>
      </c>
      <c r="H9" s="80">
        <f>3507.4+7002.4+885.3</f>
        <v>11395.099999999999</v>
      </c>
      <c r="I9" s="80">
        <f>3709.3+7397.2+931.9</f>
        <v>12038.4</v>
      </c>
      <c r="J9" s="80">
        <f>3896.9+7761.6+975.9</f>
        <v>12634.4</v>
      </c>
    </row>
    <row r="10" spans="1:10" s="5" customFormat="1" ht="47.25" x14ac:dyDescent="0.25">
      <c r="A10" s="198" t="s">
        <v>155</v>
      </c>
      <c r="B10" s="199" t="s">
        <v>597</v>
      </c>
      <c r="C10" s="86" t="s">
        <v>598</v>
      </c>
      <c r="D10" s="69" t="s">
        <v>599</v>
      </c>
      <c r="E10" s="79" t="s">
        <v>84</v>
      </c>
      <c r="F10" s="77">
        <v>42795</v>
      </c>
      <c r="G10" s="77">
        <v>31650</v>
      </c>
      <c r="H10" s="77">
        <v>31650</v>
      </c>
      <c r="I10" s="77">
        <v>31650</v>
      </c>
      <c r="J10" s="77">
        <v>31650</v>
      </c>
    </row>
    <row r="11" spans="1:10" s="5" customFormat="1" ht="67.5" customHeight="1" x14ac:dyDescent="0.25">
      <c r="A11" s="198"/>
      <c r="B11" s="199"/>
      <c r="C11" s="87" t="s">
        <v>593</v>
      </c>
      <c r="D11" s="34" t="s">
        <v>397</v>
      </c>
      <c r="E11" s="79" t="s">
        <v>347</v>
      </c>
      <c r="F11" s="80">
        <v>5024.1000000000004</v>
      </c>
      <c r="G11" s="80">
        <v>3688.9</v>
      </c>
      <c r="H11" s="80">
        <f>1931.1+1675.9+939.4</f>
        <v>4546.3999999999996</v>
      </c>
      <c r="I11" s="80">
        <f>2042.2+1770.4+988.7</f>
        <v>4801.3</v>
      </c>
      <c r="J11" s="80">
        <f>2145.6+1857.6+1035.3</f>
        <v>5038.5</v>
      </c>
    </row>
    <row r="12" spans="1:10" s="5" customFormat="1" x14ac:dyDescent="0.25">
      <c r="A12" s="198" t="s">
        <v>156</v>
      </c>
      <c r="B12" s="199" t="s">
        <v>566</v>
      </c>
      <c r="C12" s="86" t="s">
        <v>567</v>
      </c>
      <c r="D12" s="34" t="s">
        <v>147</v>
      </c>
      <c r="E12" s="79" t="s">
        <v>84</v>
      </c>
      <c r="F12" s="90" t="s">
        <v>582</v>
      </c>
      <c r="G12" s="77">
        <v>124760</v>
      </c>
      <c r="H12" s="77">
        <v>124760</v>
      </c>
      <c r="I12" s="77">
        <v>124760</v>
      </c>
      <c r="J12" s="77">
        <v>124760</v>
      </c>
    </row>
    <row r="13" spans="1:10" s="5" customFormat="1" ht="67.5" customHeight="1" x14ac:dyDescent="0.25">
      <c r="A13" s="198"/>
      <c r="B13" s="199"/>
      <c r="C13" s="87" t="s">
        <v>593</v>
      </c>
      <c r="D13" s="34" t="s">
        <v>79</v>
      </c>
      <c r="E13" s="79" t="s">
        <v>347</v>
      </c>
      <c r="F13" s="80">
        <v>0</v>
      </c>
      <c r="G13" s="80">
        <v>9259.7000000000007</v>
      </c>
      <c r="H13" s="80">
        <f>8380.4+1841.9+1259.4</f>
        <v>11481.699999999999</v>
      </c>
      <c r="I13" s="80">
        <f>8862.7+1945.7+1325.6</f>
        <v>12134.000000000002</v>
      </c>
      <c r="J13" s="80">
        <f>9311.1+2041.6+1388</f>
        <v>12740.7</v>
      </c>
    </row>
    <row r="14" spans="1:10" s="5" customFormat="1" ht="67.5" customHeight="1" x14ac:dyDescent="0.25">
      <c r="A14" s="198" t="s">
        <v>157</v>
      </c>
      <c r="B14" s="190" t="s">
        <v>562</v>
      </c>
      <c r="C14" s="63" t="s">
        <v>604</v>
      </c>
      <c r="D14" s="81" t="s">
        <v>565</v>
      </c>
      <c r="E14" s="79" t="s">
        <v>84</v>
      </c>
      <c r="F14" s="82" t="s">
        <v>582</v>
      </c>
      <c r="G14" s="53">
        <v>503</v>
      </c>
      <c r="H14" s="53">
        <v>503</v>
      </c>
      <c r="I14" s="53">
        <v>503</v>
      </c>
      <c r="J14" s="53">
        <v>503</v>
      </c>
    </row>
    <row r="15" spans="1:10" s="5" customFormat="1" ht="67.5" customHeight="1" x14ac:dyDescent="0.25">
      <c r="A15" s="198"/>
      <c r="B15" s="191"/>
      <c r="C15" s="83" t="s">
        <v>593</v>
      </c>
      <c r="D15" s="85" t="s">
        <v>397</v>
      </c>
      <c r="E15" s="91" t="s">
        <v>398</v>
      </c>
      <c r="F15" s="80">
        <v>0</v>
      </c>
      <c r="G15" s="80">
        <v>1191.5999999999999</v>
      </c>
      <c r="H15" s="80">
        <f>881.2+199.1+349</f>
        <v>1429.3</v>
      </c>
      <c r="I15" s="80">
        <f>931.9+210.4+367.2</f>
        <v>1509.5</v>
      </c>
      <c r="J15" s="80">
        <f>979+220.7+384.5</f>
        <v>1584.2</v>
      </c>
    </row>
    <row r="16" spans="1:10" s="5" customFormat="1" ht="67.5" customHeight="1" x14ac:dyDescent="0.25">
      <c r="A16" s="198" t="s">
        <v>158</v>
      </c>
      <c r="B16" s="190" t="s">
        <v>605</v>
      </c>
      <c r="C16" s="63" t="s">
        <v>606</v>
      </c>
      <c r="D16" s="81" t="s">
        <v>607</v>
      </c>
      <c r="E16" s="79" t="s">
        <v>84</v>
      </c>
      <c r="F16" s="82" t="s">
        <v>582</v>
      </c>
      <c r="G16" s="77">
        <v>2163</v>
      </c>
      <c r="H16" s="77">
        <v>2163</v>
      </c>
      <c r="I16" s="77">
        <v>2163</v>
      </c>
      <c r="J16" s="77">
        <v>2163</v>
      </c>
    </row>
    <row r="17" spans="1:10" s="5" customFormat="1" ht="67.5" customHeight="1" x14ac:dyDescent="0.25">
      <c r="A17" s="198"/>
      <c r="B17" s="191"/>
      <c r="C17" s="83"/>
      <c r="D17" s="85" t="s">
        <v>397</v>
      </c>
      <c r="E17" s="91" t="s">
        <v>398</v>
      </c>
      <c r="F17" s="80">
        <v>0</v>
      </c>
      <c r="G17" s="80">
        <v>3121.5</v>
      </c>
      <c r="H17" s="80">
        <f>2235.8+995.6+606.7</f>
        <v>3838.1000000000004</v>
      </c>
      <c r="I17" s="80">
        <f>2364.4+1051.7+638.6</f>
        <v>4054.7000000000003</v>
      </c>
      <c r="J17" s="80">
        <f>2484+1103.5+668.8</f>
        <v>4256.3</v>
      </c>
    </row>
    <row r="18" spans="1:10" ht="31.5" x14ac:dyDescent="0.25">
      <c r="A18" s="198" t="s">
        <v>160</v>
      </c>
      <c r="B18" s="199" t="s">
        <v>142</v>
      </c>
      <c r="C18" s="87" t="s">
        <v>600</v>
      </c>
      <c r="D18" s="69" t="s">
        <v>570</v>
      </c>
      <c r="E18" s="79" t="s">
        <v>84</v>
      </c>
      <c r="F18" s="77">
        <v>7448</v>
      </c>
      <c r="G18" s="77">
        <v>4578</v>
      </c>
      <c r="H18" s="77">
        <v>4578</v>
      </c>
      <c r="I18" s="77">
        <v>4578</v>
      </c>
      <c r="J18" s="77">
        <v>4578</v>
      </c>
    </row>
    <row r="19" spans="1:10" s="5" customFormat="1" ht="66" customHeight="1" x14ac:dyDescent="0.25">
      <c r="A19" s="198"/>
      <c r="B19" s="199"/>
      <c r="C19" s="87" t="s">
        <v>593</v>
      </c>
      <c r="D19" s="34" t="s">
        <v>397</v>
      </c>
      <c r="E19" s="79" t="s">
        <v>347</v>
      </c>
      <c r="F19" s="80">
        <v>7524.4</v>
      </c>
      <c r="G19" s="80">
        <v>758.9</v>
      </c>
      <c r="H19" s="80">
        <f>66.8+182.5+653.4</f>
        <v>902.7</v>
      </c>
      <c r="I19" s="80">
        <f>70.6+192.8+687.7</f>
        <v>951.1</v>
      </c>
      <c r="J19" s="80">
        <f>74.2+202.3+720.2</f>
        <v>996.7</v>
      </c>
    </row>
    <row r="20" spans="1:10" s="5" customFormat="1" ht="66" customHeight="1" x14ac:dyDescent="0.25">
      <c r="A20" s="198" t="s">
        <v>161</v>
      </c>
      <c r="B20" s="190" t="s">
        <v>608</v>
      </c>
      <c r="C20" s="63" t="s">
        <v>609</v>
      </c>
      <c r="D20" s="81" t="s">
        <v>610</v>
      </c>
      <c r="E20" s="79" t="s">
        <v>84</v>
      </c>
      <c r="F20" s="82" t="s">
        <v>582</v>
      </c>
      <c r="G20" s="53">
        <v>200</v>
      </c>
      <c r="H20" s="53">
        <v>200</v>
      </c>
      <c r="I20" s="53">
        <v>200</v>
      </c>
      <c r="J20" s="53">
        <v>200</v>
      </c>
    </row>
    <row r="21" spans="1:10" s="5" customFormat="1" ht="66" customHeight="1" x14ac:dyDescent="0.25">
      <c r="A21" s="198"/>
      <c r="B21" s="191"/>
      <c r="C21" s="83" t="s">
        <v>593</v>
      </c>
      <c r="D21" s="85" t="s">
        <v>397</v>
      </c>
      <c r="E21" s="91" t="s">
        <v>398</v>
      </c>
      <c r="F21" s="80">
        <v>0</v>
      </c>
      <c r="G21" s="80">
        <v>7432.7</v>
      </c>
      <c r="H21" s="80">
        <f>6901.8+1211.3+1095</f>
        <v>9208.1</v>
      </c>
      <c r="I21" s="80">
        <f>7299+1279.6+1152.6</f>
        <v>9731.2000000000007</v>
      </c>
      <c r="J21" s="80">
        <f>7668.2+1342.7+1206.8</f>
        <v>10217.699999999999</v>
      </c>
    </row>
    <row r="22" spans="1:10" s="5" customFormat="1" ht="31.5" x14ac:dyDescent="0.25">
      <c r="A22" s="198" t="s">
        <v>162</v>
      </c>
      <c r="B22" s="199" t="s">
        <v>159</v>
      </c>
      <c r="C22" s="86" t="s">
        <v>595</v>
      </c>
      <c r="D22" s="69" t="s">
        <v>596</v>
      </c>
      <c r="E22" s="79" t="s">
        <v>84</v>
      </c>
      <c r="F22" s="77">
        <v>474</v>
      </c>
      <c r="G22" s="77">
        <v>469</v>
      </c>
      <c r="H22" s="77">
        <v>469</v>
      </c>
      <c r="I22" s="77">
        <v>469</v>
      </c>
      <c r="J22" s="77">
        <v>469</v>
      </c>
    </row>
    <row r="23" spans="1:10" s="5" customFormat="1" ht="66" customHeight="1" x14ac:dyDescent="0.25">
      <c r="A23" s="198"/>
      <c r="B23" s="199"/>
      <c r="C23" s="86" t="s">
        <v>593</v>
      </c>
      <c r="D23" s="69" t="s">
        <v>397</v>
      </c>
      <c r="E23" s="79" t="s">
        <v>347</v>
      </c>
      <c r="F23" s="80">
        <v>969.9</v>
      </c>
      <c r="G23" s="80">
        <v>943.2</v>
      </c>
      <c r="H23" s="17">
        <v>1113.4000000000001</v>
      </c>
      <c r="I23" s="17">
        <v>1177</v>
      </c>
      <c r="J23" s="17">
        <v>1236</v>
      </c>
    </row>
    <row r="24" spans="1:10" s="5" customFormat="1" x14ac:dyDescent="0.25">
      <c r="A24" s="198" t="s">
        <v>164</v>
      </c>
      <c r="B24" s="199" t="s">
        <v>590</v>
      </c>
      <c r="C24" s="86" t="s">
        <v>591</v>
      </c>
      <c r="D24" s="69" t="s">
        <v>594</v>
      </c>
      <c r="E24" s="79" t="s">
        <v>84</v>
      </c>
      <c r="F24" s="80" t="s">
        <v>582</v>
      </c>
      <c r="G24" s="53">
        <v>70</v>
      </c>
      <c r="H24" s="53">
        <v>70</v>
      </c>
      <c r="I24" s="53">
        <v>70</v>
      </c>
      <c r="J24" s="53">
        <v>70</v>
      </c>
    </row>
    <row r="25" spans="1:10" s="5" customFormat="1" ht="66" customHeight="1" x14ac:dyDescent="0.25">
      <c r="A25" s="198"/>
      <c r="B25" s="199"/>
      <c r="C25" s="87" t="s">
        <v>593</v>
      </c>
      <c r="D25" s="34" t="s">
        <v>397</v>
      </c>
      <c r="E25" s="79" t="s">
        <v>347</v>
      </c>
      <c r="F25" s="80">
        <v>0</v>
      </c>
      <c r="G25" s="80">
        <v>2837.6</v>
      </c>
      <c r="H25" s="80">
        <f>2374.2+182.5+938.6</f>
        <v>3495.2999999999997</v>
      </c>
      <c r="I25" s="80">
        <f>2510.8+192.8+988</f>
        <v>3691.6000000000004</v>
      </c>
      <c r="J25" s="80">
        <f>2637.9+202.3+1034.5</f>
        <v>3874.7000000000003</v>
      </c>
    </row>
    <row r="26" spans="1:10" s="5" customFormat="1" x14ac:dyDescent="0.25">
      <c r="A26" s="198" t="s">
        <v>583</v>
      </c>
      <c r="B26" s="199" t="s">
        <v>114</v>
      </c>
      <c r="C26" s="36" t="s">
        <v>588</v>
      </c>
      <c r="D26" s="34" t="s">
        <v>115</v>
      </c>
      <c r="E26" s="79" t="s">
        <v>84</v>
      </c>
      <c r="F26" s="77">
        <v>275718</v>
      </c>
      <c r="G26" s="77">
        <v>282704</v>
      </c>
      <c r="H26" s="19">
        <v>282704</v>
      </c>
      <c r="I26" s="19">
        <v>282704</v>
      </c>
      <c r="J26" s="19">
        <v>282704</v>
      </c>
    </row>
    <row r="27" spans="1:10" s="5" customFormat="1" ht="66" customHeight="1" x14ac:dyDescent="0.25">
      <c r="A27" s="198"/>
      <c r="B27" s="199"/>
      <c r="C27" s="36" t="s">
        <v>589</v>
      </c>
      <c r="D27" s="34" t="s">
        <v>397</v>
      </c>
      <c r="E27" s="79" t="s">
        <v>347</v>
      </c>
      <c r="F27" s="80">
        <v>196405.3</v>
      </c>
      <c r="G27" s="80">
        <v>179772.2</v>
      </c>
      <c r="H27" s="17">
        <v>182152.9</v>
      </c>
      <c r="I27" s="17">
        <v>188242.1</v>
      </c>
      <c r="J27" s="17">
        <v>193985.5</v>
      </c>
    </row>
    <row r="28" spans="1:10" s="5" customFormat="1" x14ac:dyDescent="0.25">
      <c r="A28" s="198" t="s">
        <v>587</v>
      </c>
      <c r="B28" s="199" t="s">
        <v>575</v>
      </c>
      <c r="C28" s="36" t="s">
        <v>576</v>
      </c>
      <c r="D28" s="34" t="s">
        <v>578</v>
      </c>
      <c r="E28" s="79" t="s">
        <v>486</v>
      </c>
      <c r="F28" s="77">
        <v>1073</v>
      </c>
      <c r="G28" s="77">
        <v>1218</v>
      </c>
      <c r="H28" s="19">
        <v>1218</v>
      </c>
      <c r="I28" s="19">
        <v>1218</v>
      </c>
      <c r="J28" s="19">
        <v>1218</v>
      </c>
    </row>
    <row r="29" spans="1:10" s="5" customFormat="1" ht="66" customHeight="1" x14ac:dyDescent="0.25">
      <c r="A29" s="198"/>
      <c r="B29" s="199"/>
      <c r="C29" s="36" t="s">
        <v>577</v>
      </c>
      <c r="D29" s="34" t="s">
        <v>79</v>
      </c>
      <c r="E29" s="79" t="s">
        <v>347</v>
      </c>
      <c r="F29" s="78">
        <v>1818.3</v>
      </c>
      <c r="G29" s="78">
        <v>2140</v>
      </c>
      <c r="H29" s="17">
        <v>2506.3000000000002</v>
      </c>
      <c r="I29" s="17">
        <v>2609.1999999999998</v>
      </c>
      <c r="J29" s="17">
        <v>2740.8</v>
      </c>
    </row>
    <row r="30" spans="1:10" ht="78.75" x14ac:dyDescent="0.25">
      <c r="A30" s="198" t="s">
        <v>611</v>
      </c>
      <c r="B30" s="199" t="s">
        <v>245</v>
      </c>
      <c r="C30" s="36" t="s">
        <v>414</v>
      </c>
      <c r="D30" s="34" t="s">
        <v>580</v>
      </c>
      <c r="E30" s="79" t="s">
        <v>166</v>
      </c>
      <c r="F30" s="78">
        <v>454.4</v>
      </c>
      <c r="G30" s="78">
        <v>40.1</v>
      </c>
      <c r="H30" s="17">
        <v>4.2</v>
      </c>
      <c r="I30" s="17">
        <v>4.2</v>
      </c>
      <c r="J30" s="17">
        <v>4.2</v>
      </c>
    </row>
    <row r="31" spans="1:10" ht="63" x14ac:dyDescent="0.25">
      <c r="A31" s="198"/>
      <c r="B31" s="199"/>
      <c r="C31" s="36" t="s">
        <v>579</v>
      </c>
      <c r="D31" s="34" t="s">
        <v>79</v>
      </c>
      <c r="E31" s="79" t="s">
        <v>347</v>
      </c>
      <c r="F31" s="80">
        <v>104661</v>
      </c>
      <c r="G31" s="80">
        <v>109290.29999999999</v>
      </c>
      <c r="H31" s="17">
        <v>27727.7</v>
      </c>
      <c r="I31" s="17">
        <v>28540.400000000001</v>
      </c>
      <c r="J31" s="17">
        <v>29331.4</v>
      </c>
    </row>
    <row r="32" spans="1:10" s="5" customFormat="1" ht="47.25" x14ac:dyDescent="0.25">
      <c r="A32" s="192" t="s">
        <v>612</v>
      </c>
      <c r="B32" s="200" t="s">
        <v>572</v>
      </c>
      <c r="C32" s="36" t="s">
        <v>573</v>
      </c>
      <c r="D32" s="34" t="s">
        <v>581</v>
      </c>
      <c r="E32" s="79" t="s">
        <v>166</v>
      </c>
      <c r="F32" s="80" t="s">
        <v>582</v>
      </c>
      <c r="G32" s="80">
        <v>412.8</v>
      </c>
      <c r="H32" s="17">
        <v>369</v>
      </c>
      <c r="I32" s="17">
        <v>369</v>
      </c>
      <c r="J32" s="17">
        <v>369</v>
      </c>
    </row>
    <row r="33" spans="1:10" s="5" customFormat="1" ht="47.25" x14ac:dyDescent="0.25">
      <c r="A33" s="193"/>
      <c r="B33" s="201"/>
      <c r="C33" s="36" t="s">
        <v>579</v>
      </c>
      <c r="D33" s="34" t="s">
        <v>397</v>
      </c>
      <c r="E33" s="79" t="s">
        <v>398</v>
      </c>
      <c r="F33" s="80">
        <v>0</v>
      </c>
      <c r="G33" s="80">
        <v>19486</v>
      </c>
      <c r="H33" s="17">
        <v>16226.2</v>
      </c>
      <c r="I33" s="17">
        <v>16699.3</v>
      </c>
      <c r="J33" s="17">
        <v>17152.400000000001</v>
      </c>
    </row>
    <row r="34" spans="1:10" s="5" customFormat="1" ht="47.25" x14ac:dyDescent="0.25">
      <c r="A34" s="192" t="s">
        <v>613</v>
      </c>
      <c r="B34" s="190" t="s">
        <v>584</v>
      </c>
      <c r="C34" s="63" t="s">
        <v>585</v>
      </c>
      <c r="D34" s="81" t="s">
        <v>586</v>
      </c>
      <c r="E34" s="79" t="s">
        <v>486</v>
      </c>
      <c r="F34" s="82" t="s">
        <v>582</v>
      </c>
      <c r="G34" s="82">
        <v>20</v>
      </c>
      <c r="H34" s="82" t="s">
        <v>582</v>
      </c>
      <c r="I34" s="82" t="s">
        <v>582</v>
      </c>
      <c r="J34" s="82" t="s">
        <v>582</v>
      </c>
    </row>
    <row r="35" spans="1:10" s="5" customFormat="1" ht="47.25" x14ac:dyDescent="0.25">
      <c r="A35" s="193"/>
      <c r="B35" s="191"/>
      <c r="C35" s="83" t="s">
        <v>579</v>
      </c>
      <c r="D35" s="81" t="s">
        <v>397</v>
      </c>
      <c r="E35" s="84" t="s">
        <v>398</v>
      </c>
      <c r="F35" s="80">
        <v>0</v>
      </c>
      <c r="G35" s="80">
        <v>18144.2</v>
      </c>
      <c r="H35" s="80">
        <v>0</v>
      </c>
      <c r="I35" s="80">
        <v>0</v>
      </c>
      <c r="J35" s="80">
        <v>0</v>
      </c>
    </row>
    <row r="36" spans="1:10" x14ac:dyDescent="0.25">
      <c r="A36" s="7"/>
      <c r="B36" s="194" t="s">
        <v>10</v>
      </c>
      <c r="C36" s="194"/>
      <c r="D36" s="194"/>
      <c r="E36" s="23" t="s">
        <v>347</v>
      </c>
      <c r="F36" s="14">
        <f>F7+F9+F11+F13+F15+F17+F19+F21+F23+F25+F27+F29+F31+F33+F35</f>
        <v>316403</v>
      </c>
      <c r="G36" s="14">
        <f t="shared" ref="G36:J36" si="0">G7+G9+G11+G13+G15+G17+G19+G21+G23+G25+G27+G29+G31+G33+G35</f>
        <v>372328.9</v>
      </c>
      <c r="H36" s="14">
        <f t="shared" si="0"/>
        <v>282271.5</v>
      </c>
      <c r="I36" s="14">
        <f t="shared" si="0"/>
        <v>292780.7</v>
      </c>
      <c r="J36" s="14">
        <f t="shared" si="0"/>
        <v>302717.7</v>
      </c>
    </row>
    <row r="37" spans="1:10" s="5" customFormat="1" ht="30" customHeight="1" x14ac:dyDescent="0.25">
      <c r="A37" s="6" t="s">
        <v>12</v>
      </c>
      <c r="B37" s="202" t="s">
        <v>51</v>
      </c>
      <c r="C37" s="202"/>
      <c r="D37" s="202"/>
      <c r="E37" s="202"/>
      <c r="F37" s="202"/>
      <c r="G37" s="202"/>
      <c r="H37" s="202"/>
      <c r="I37" s="202"/>
      <c r="J37" s="202"/>
    </row>
    <row r="38" spans="1:10" s="5" customFormat="1" ht="63" x14ac:dyDescent="0.25">
      <c r="A38" s="152" t="s">
        <v>13</v>
      </c>
      <c r="B38" s="153" t="s">
        <v>167</v>
      </c>
      <c r="C38" s="63" t="s">
        <v>742</v>
      </c>
      <c r="D38" s="40" t="s">
        <v>744</v>
      </c>
      <c r="E38" s="79" t="s">
        <v>84</v>
      </c>
      <c r="F38" s="82">
        <v>5</v>
      </c>
      <c r="G38" s="82">
        <v>10</v>
      </c>
      <c r="H38" s="82">
        <v>10</v>
      </c>
      <c r="I38" s="82">
        <v>10</v>
      </c>
      <c r="J38" s="82">
        <v>10</v>
      </c>
    </row>
    <row r="39" spans="1:10" s="5" customFormat="1" ht="63" x14ac:dyDescent="0.25">
      <c r="A39" s="152"/>
      <c r="B39" s="153"/>
      <c r="C39" s="63" t="s">
        <v>743</v>
      </c>
      <c r="D39" s="104" t="s">
        <v>79</v>
      </c>
      <c r="E39" s="105" t="s">
        <v>347</v>
      </c>
      <c r="F39" s="80">
        <v>4664</v>
      </c>
      <c r="G39" s="80">
        <v>10332.9</v>
      </c>
      <c r="H39" s="80">
        <v>10074.040000000001</v>
      </c>
      <c r="I39" s="80">
        <v>10395.76</v>
      </c>
      <c r="J39" s="80">
        <v>10709.49</v>
      </c>
    </row>
    <row r="40" spans="1:10" s="5" customFormat="1" x14ac:dyDescent="0.25">
      <c r="A40" s="7"/>
      <c r="B40" s="194" t="s">
        <v>10</v>
      </c>
      <c r="C40" s="194"/>
      <c r="D40" s="194"/>
      <c r="E40" s="23" t="s">
        <v>347</v>
      </c>
      <c r="F40" s="14">
        <f t="shared" ref="F40:J40" si="1">F39</f>
        <v>4664</v>
      </c>
      <c r="G40" s="14">
        <f t="shared" si="1"/>
        <v>10332.9</v>
      </c>
      <c r="H40" s="14">
        <f t="shared" si="1"/>
        <v>10074.040000000001</v>
      </c>
      <c r="I40" s="14">
        <f t="shared" si="1"/>
        <v>10395.76</v>
      </c>
      <c r="J40" s="14">
        <f t="shared" si="1"/>
        <v>10709.49</v>
      </c>
    </row>
    <row r="41" spans="1:10" s="8" customFormat="1" ht="31.5" customHeight="1" x14ac:dyDescent="0.25">
      <c r="A41" s="6" t="s">
        <v>15</v>
      </c>
      <c r="B41" s="202" t="s">
        <v>46</v>
      </c>
      <c r="C41" s="202"/>
      <c r="D41" s="202"/>
      <c r="E41" s="202"/>
      <c r="F41" s="202"/>
      <c r="G41" s="202"/>
      <c r="H41" s="202"/>
      <c r="I41" s="202"/>
      <c r="J41" s="202"/>
    </row>
    <row r="42" spans="1:10" s="8" customFormat="1" x14ac:dyDescent="0.25">
      <c r="A42" s="152" t="s">
        <v>16</v>
      </c>
      <c r="B42" s="153" t="s">
        <v>353</v>
      </c>
      <c r="C42" s="146" t="s">
        <v>883</v>
      </c>
      <c r="D42" s="35" t="s">
        <v>354</v>
      </c>
      <c r="E42" s="105" t="s">
        <v>84</v>
      </c>
      <c r="F42" s="137">
        <v>1088739</v>
      </c>
      <c r="G42" s="54" t="s">
        <v>821</v>
      </c>
      <c r="H42" s="137">
        <v>963773</v>
      </c>
      <c r="I42" s="137">
        <v>990382</v>
      </c>
      <c r="J42" s="137">
        <v>999397</v>
      </c>
    </row>
    <row r="43" spans="1:10" s="8" customFormat="1" ht="63" x14ac:dyDescent="0.25">
      <c r="A43" s="152"/>
      <c r="B43" s="153"/>
      <c r="C43" s="146" t="s">
        <v>822</v>
      </c>
      <c r="D43" s="104" t="s">
        <v>79</v>
      </c>
      <c r="E43" s="105" t="s">
        <v>347</v>
      </c>
      <c r="F43" s="17">
        <v>402113.3</v>
      </c>
      <c r="G43" s="17">
        <v>421406.6</v>
      </c>
      <c r="H43" s="17">
        <v>410648.3</v>
      </c>
      <c r="I43" s="17">
        <v>421833.6</v>
      </c>
      <c r="J43" s="17">
        <v>425675.7</v>
      </c>
    </row>
    <row r="44" spans="1:10" s="8" customFormat="1" x14ac:dyDescent="0.25">
      <c r="A44" s="7"/>
      <c r="B44" s="194" t="s">
        <v>10</v>
      </c>
      <c r="C44" s="194"/>
      <c r="D44" s="194"/>
      <c r="E44" s="23" t="s">
        <v>347</v>
      </c>
      <c r="F44" s="21">
        <f t="shared" ref="F44:J44" si="2">F43</f>
        <v>402113.3</v>
      </c>
      <c r="G44" s="21">
        <f t="shared" si="2"/>
        <v>421406.6</v>
      </c>
      <c r="H44" s="21">
        <f t="shared" si="2"/>
        <v>410648.3</v>
      </c>
      <c r="I44" s="21">
        <f t="shared" si="2"/>
        <v>421833.6</v>
      </c>
      <c r="J44" s="21">
        <f t="shared" si="2"/>
        <v>425675.7</v>
      </c>
    </row>
    <row r="45" spans="1:10" s="8" customFormat="1" ht="33" customHeight="1" x14ac:dyDescent="0.25">
      <c r="A45" s="6" t="s">
        <v>17</v>
      </c>
      <c r="B45" s="202" t="s">
        <v>11</v>
      </c>
      <c r="C45" s="202"/>
      <c r="D45" s="202"/>
      <c r="E45" s="202"/>
      <c r="F45" s="202"/>
      <c r="G45" s="202"/>
      <c r="H45" s="202"/>
      <c r="I45" s="202"/>
      <c r="J45" s="202"/>
    </row>
    <row r="46" spans="1:10" s="8" customFormat="1" ht="47.25" x14ac:dyDescent="0.25">
      <c r="A46" s="152" t="s">
        <v>18</v>
      </c>
      <c r="B46" s="153" t="s">
        <v>296</v>
      </c>
      <c r="C46" s="36" t="s">
        <v>394</v>
      </c>
      <c r="D46" s="35" t="s">
        <v>746</v>
      </c>
      <c r="E46" s="105" t="s">
        <v>148</v>
      </c>
      <c r="F46" s="16">
        <v>254103</v>
      </c>
      <c r="G46" s="90" t="s">
        <v>582</v>
      </c>
      <c r="H46" s="90" t="s">
        <v>582</v>
      </c>
      <c r="I46" s="90" t="s">
        <v>582</v>
      </c>
      <c r="J46" s="90" t="s">
        <v>582</v>
      </c>
    </row>
    <row r="47" spans="1:10" s="8" customFormat="1" ht="63" x14ac:dyDescent="0.25">
      <c r="A47" s="152"/>
      <c r="B47" s="153"/>
      <c r="C47" s="36" t="s">
        <v>745</v>
      </c>
      <c r="D47" s="104" t="s">
        <v>79</v>
      </c>
      <c r="E47" s="105" t="s">
        <v>347</v>
      </c>
      <c r="F47" s="17">
        <v>140337.44</v>
      </c>
      <c r="G47" s="80">
        <v>0</v>
      </c>
      <c r="H47" s="80">
        <v>0</v>
      </c>
      <c r="I47" s="80">
        <v>0</v>
      </c>
      <c r="J47" s="80">
        <v>0</v>
      </c>
    </row>
    <row r="48" spans="1:10" s="8" customFormat="1" ht="47.25" x14ac:dyDescent="0.25">
      <c r="A48" s="229" t="s">
        <v>19</v>
      </c>
      <c r="B48" s="153" t="s">
        <v>352</v>
      </c>
      <c r="C48" s="36" t="s">
        <v>394</v>
      </c>
      <c r="D48" s="35" t="s">
        <v>747</v>
      </c>
      <c r="E48" s="105" t="s">
        <v>148</v>
      </c>
      <c r="F48" s="19">
        <v>3750826</v>
      </c>
      <c r="G48" s="90" t="s">
        <v>582</v>
      </c>
      <c r="H48" s="90" t="s">
        <v>582</v>
      </c>
      <c r="I48" s="90" t="s">
        <v>582</v>
      </c>
      <c r="J48" s="90" t="s">
        <v>582</v>
      </c>
    </row>
    <row r="49" spans="1:10" s="8" customFormat="1" ht="63" x14ac:dyDescent="0.25">
      <c r="A49" s="229"/>
      <c r="B49" s="153"/>
      <c r="C49" s="36" t="s">
        <v>745</v>
      </c>
      <c r="D49" s="104" t="s">
        <v>79</v>
      </c>
      <c r="E49" s="105" t="s">
        <v>347</v>
      </c>
      <c r="F49" s="17">
        <v>141747.9</v>
      </c>
      <c r="G49" s="80">
        <v>0</v>
      </c>
      <c r="H49" s="80">
        <v>0</v>
      </c>
      <c r="I49" s="80">
        <v>0</v>
      </c>
      <c r="J49" s="80">
        <v>0</v>
      </c>
    </row>
    <row r="50" spans="1:10" s="100" customFormat="1" ht="15.75" customHeight="1" x14ac:dyDescent="0.25">
      <c r="A50" s="243" t="s">
        <v>767</v>
      </c>
      <c r="B50" s="197" t="s">
        <v>748</v>
      </c>
      <c r="C50" s="129" t="s">
        <v>749</v>
      </c>
      <c r="D50" s="81" t="s">
        <v>752</v>
      </c>
      <c r="E50" s="53" t="s">
        <v>148</v>
      </c>
      <c r="F50" s="90" t="s">
        <v>582</v>
      </c>
      <c r="G50" s="133">
        <v>23850</v>
      </c>
      <c r="H50" s="39">
        <v>23850</v>
      </c>
      <c r="I50" s="39">
        <v>23850</v>
      </c>
      <c r="J50" s="39">
        <v>23850</v>
      </c>
    </row>
    <row r="51" spans="1:10" s="100" customFormat="1" ht="47.25" x14ac:dyDescent="0.25">
      <c r="A51" s="244"/>
      <c r="B51" s="197"/>
      <c r="C51" s="130" t="s">
        <v>745</v>
      </c>
      <c r="D51" s="81" t="s">
        <v>397</v>
      </c>
      <c r="E51" s="105" t="s">
        <v>347</v>
      </c>
      <c r="F51" s="80">
        <v>0</v>
      </c>
      <c r="G51" s="9">
        <v>6961.1891999999998</v>
      </c>
      <c r="H51" s="57">
        <v>7797.4509201981837</v>
      </c>
      <c r="I51" s="57">
        <v>8090.8897395446902</v>
      </c>
      <c r="J51" s="57">
        <v>8369.2179647629764</v>
      </c>
    </row>
    <row r="52" spans="1:10" s="100" customFormat="1" ht="15.75" customHeight="1" x14ac:dyDescent="0.25">
      <c r="A52" s="243" t="s">
        <v>768</v>
      </c>
      <c r="B52" s="197" t="s">
        <v>750</v>
      </c>
      <c r="C52" s="131" t="s">
        <v>751</v>
      </c>
      <c r="D52" s="132" t="s">
        <v>753</v>
      </c>
      <c r="E52" s="53" t="s">
        <v>84</v>
      </c>
      <c r="F52" s="90" t="s">
        <v>582</v>
      </c>
      <c r="G52" s="39">
        <v>35850</v>
      </c>
      <c r="H52" s="39">
        <v>35850</v>
      </c>
      <c r="I52" s="39">
        <v>35850</v>
      </c>
      <c r="J52" s="39">
        <v>35850</v>
      </c>
    </row>
    <row r="53" spans="1:10" s="100" customFormat="1" ht="47.25" x14ac:dyDescent="0.25">
      <c r="A53" s="244"/>
      <c r="B53" s="197"/>
      <c r="C53" s="130" t="s">
        <v>745</v>
      </c>
      <c r="D53" s="81" t="s">
        <v>397</v>
      </c>
      <c r="E53" s="105" t="s">
        <v>347</v>
      </c>
      <c r="F53" s="80">
        <v>0</v>
      </c>
      <c r="G53" s="57">
        <v>10151.355599999999</v>
      </c>
      <c r="H53" s="57">
        <v>11370.858453966312</v>
      </c>
      <c r="I53" s="57">
        <v>11798.774104072552</v>
      </c>
      <c r="J53" s="57">
        <v>12204.65429300747</v>
      </c>
    </row>
    <row r="54" spans="1:10" s="100" customFormat="1" x14ac:dyDescent="0.25">
      <c r="A54" s="243" t="s">
        <v>769</v>
      </c>
      <c r="B54" s="246" t="s">
        <v>754</v>
      </c>
      <c r="C54" s="240" t="s">
        <v>755</v>
      </c>
      <c r="D54" s="81" t="s">
        <v>765</v>
      </c>
      <c r="E54" s="53" t="s">
        <v>84</v>
      </c>
      <c r="F54" s="90" t="s">
        <v>582</v>
      </c>
      <c r="G54" s="39">
        <v>2254570</v>
      </c>
      <c r="H54" s="39">
        <v>2254570</v>
      </c>
      <c r="I54" s="39">
        <v>2254570</v>
      </c>
      <c r="J54" s="39">
        <v>2254570</v>
      </c>
    </row>
    <row r="55" spans="1:10" s="100" customFormat="1" x14ac:dyDescent="0.25">
      <c r="A55" s="245"/>
      <c r="B55" s="239"/>
      <c r="C55" s="241"/>
      <c r="D55" s="81" t="s">
        <v>766</v>
      </c>
      <c r="E55" s="53" t="s">
        <v>84</v>
      </c>
      <c r="F55" s="90" t="s">
        <v>582</v>
      </c>
      <c r="G55" s="39">
        <v>600000</v>
      </c>
      <c r="H55" s="39">
        <v>600000</v>
      </c>
      <c r="I55" s="39">
        <v>600000</v>
      </c>
      <c r="J55" s="39">
        <v>600000</v>
      </c>
    </row>
    <row r="56" spans="1:10" s="100" customFormat="1" x14ac:dyDescent="0.25">
      <c r="A56" s="245"/>
      <c r="B56" s="239"/>
      <c r="C56" s="242"/>
      <c r="D56" s="132" t="s">
        <v>765</v>
      </c>
      <c r="E56" s="53" t="s">
        <v>84</v>
      </c>
      <c r="F56" s="90" t="s">
        <v>582</v>
      </c>
      <c r="G56" s="39">
        <v>38620</v>
      </c>
      <c r="H56" s="39">
        <v>38620</v>
      </c>
      <c r="I56" s="39">
        <v>38620</v>
      </c>
      <c r="J56" s="39">
        <v>38620</v>
      </c>
    </row>
    <row r="57" spans="1:10" s="100" customFormat="1" ht="47.25" x14ac:dyDescent="0.25">
      <c r="A57" s="244"/>
      <c r="B57" s="239"/>
      <c r="C57" s="134" t="s">
        <v>745</v>
      </c>
      <c r="D57" s="81" t="s">
        <v>397</v>
      </c>
      <c r="E57" s="105" t="s">
        <v>347</v>
      </c>
      <c r="F57" s="80">
        <v>0</v>
      </c>
      <c r="G57" s="57">
        <v>235433.33380000002</v>
      </c>
      <c r="H57" s="57">
        <v>263716.41576472833</v>
      </c>
      <c r="I57" s="57">
        <v>273640.76597562101</v>
      </c>
      <c r="J57" s="57">
        <v>283054.06305333559</v>
      </c>
    </row>
    <row r="58" spans="1:10" s="100" customFormat="1" x14ac:dyDescent="0.25">
      <c r="A58" s="243" t="s">
        <v>770</v>
      </c>
      <c r="B58" s="197" t="s">
        <v>756</v>
      </c>
      <c r="C58" s="48" t="s">
        <v>757</v>
      </c>
      <c r="D58" s="132" t="s">
        <v>753</v>
      </c>
      <c r="E58" s="53" t="s">
        <v>84</v>
      </c>
      <c r="F58" s="90" t="s">
        <v>582</v>
      </c>
      <c r="G58" s="39">
        <v>3787</v>
      </c>
      <c r="H58" s="39">
        <v>3787</v>
      </c>
      <c r="I58" s="39">
        <v>3787</v>
      </c>
      <c r="J58" s="39">
        <v>3787</v>
      </c>
    </row>
    <row r="59" spans="1:10" s="100" customFormat="1" ht="47.25" x14ac:dyDescent="0.25">
      <c r="A59" s="244"/>
      <c r="B59" s="239"/>
      <c r="C59" s="60" t="s">
        <v>745</v>
      </c>
      <c r="D59" s="81" t="s">
        <v>397</v>
      </c>
      <c r="E59" s="105" t="s">
        <v>347</v>
      </c>
      <c r="F59" s="80">
        <v>0</v>
      </c>
      <c r="G59" s="57">
        <v>237.30120000000002</v>
      </c>
      <c r="H59" s="57">
        <v>265.80867250442401</v>
      </c>
      <c r="I59" s="57">
        <v>275.81175990183436</v>
      </c>
      <c r="J59" s="57">
        <v>285.29973960480947</v>
      </c>
    </row>
    <row r="60" spans="1:10" s="100" customFormat="1" x14ac:dyDescent="0.25">
      <c r="A60" s="243" t="s">
        <v>771</v>
      </c>
      <c r="B60" s="190" t="s">
        <v>758</v>
      </c>
      <c r="C60" s="48" t="s">
        <v>759</v>
      </c>
      <c r="D60" s="132" t="s">
        <v>772</v>
      </c>
      <c r="E60" s="53" t="s">
        <v>148</v>
      </c>
      <c r="F60" s="90" t="s">
        <v>582</v>
      </c>
      <c r="G60" s="39">
        <v>58</v>
      </c>
      <c r="H60" s="39">
        <v>58</v>
      </c>
      <c r="I60" s="39">
        <v>58</v>
      </c>
      <c r="J60" s="39">
        <v>58</v>
      </c>
    </row>
    <row r="61" spans="1:10" s="100" customFormat="1" ht="47.25" x14ac:dyDescent="0.25">
      <c r="A61" s="244"/>
      <c r="B61" s="191"/>
      <c r="C61" s="60" t="s">
        <v>745</v>
      </c>
      <c r="D61" s="81" t="s">
        <v>397</v>
      </c>
      <c r="E61" s="105" t="s">
        <v>347</v>
      </c>
      <c r="F61" s="80">
        <v>0</v>
      </c>
      <c r="G61" s="57">
        <v>53.2042</v>
      </c>
      <c r="H61" s="57">
        <v>59.595728018484003</v>
      </c>
      <c r="I61" s="57">
        <v>61.838473788456092</v>
      </c>
      <c r="J61" s="57">
        <v>63.965729654473748</v>
      </c>
    </row>
    <row r="62" spans="1:10" s="100" customFormat="1" x14ac:dyDescent="0.25">
      <c r="A62" s="243" t="s">
        <v>773</v>
      </c>
      <c r="B62" s="197" t="s">
        <v>760</v>
      </c>
      <c r="C62" s="63" t="s">
        <v>761</v>
      </c>
      <c r="D62" s="35" t="s">
        <v>747</v>
      </c>
      <c r="E62" s="53" t="s">
        <v>148</v>
      </c>
      <c r="F62" s="90" t="s">
        <v>582</v>
      </c>
      <c r="G62" s="39">
        <v>584421</v>
      </c>
      <c r="H62" s="39">
        <v>584421</v>
      </c>
      <c r="I62" s="39">
        <v>584421</v>
      </c>
      <c r="J62" s="39">
        <v>584421</v>
      </c>
    </row>
    <row r="63" spans="1:10" s="100" customFormat="1" ht="47.25" x14ac:dyDescent="0.25">
      <c r="A63" s="244"/>
      <c r="B63" s="239"/>
      <c r="C63" s="130" t="s">
        <v>745</v>
      </c>
      <c r="D63" s="40" t="s">
        <v>397</v>
      </c>
      <c r="E63" s="105" t="s">
        <v>347</v>
      </c>
      <c r="F63" s="80">
        <v>0</v>
      </c>
      <c r="G63" s="57">
        <v>5419.2749999999996</v>
      </c>
      <c r="H63" s="57">
        <v>6070.3034526854999</v>
      </c>
      <c r="I63" s="57">
        <v>6298.7451186172402</v>
      </c>
      <c r="J63" s="57">
        <v>6515.4232104466973</v>
      </c>
    </row>
    <row r="64" spans="1:10" s="100" customFormat="1" x14ac:dyDescent="0.25">
      <c r="A64" s="243" t="s">
        <v>774</v>
      </c>
      <c r="B64" s="197" t="s">
        <v>762</v>
      </c>
      <c r="C64" s="99" t="s">
        <v>763</v>
      </c>
      <c r="D64" s="132" t="s">
        <v>775</v>
      </c>
      <c r="E64" s="106" t="s">
        <v>764</v>
      </c>
      <c r="F64" s="90" t="s">
        <v>582</v>
      </c>
      <c r="G64" s="39">
        <v>12415500</v>
      </c>
      <c r="H64" s="39">
        <v>12415500</v>
      </c>
      <c r="I64" s="39">
        <v>12415500</v>
      </c>
      <c r="J64" s="39">
        <v>12415500</v>
      </c>
    </row>
    <row r="65" spans="1:10" s="100" customFormat="1" ht="47.25" x14ac:dyDescent="0.25">
      <c r="A65" s="244"/>
      <c r="B65" s="239"/>
      <c r="C65" s="130" t="s">
        <v>745</v>
      </c>
      <c r="D65" s="40" t="s">
        <v>397</v>
      </c>
      <c r="E65" s="105" t="s">
        <v>347</v>
      </c>
      <c r="F65" s="80">
        <v>0</v>
      </c>
      <c r="G65" s="57">
        <f>22743141/1000</f>
        <v>22743.141</v>
      </c>
      <c r="H65" s="57">
        <v>25863.3</v>
      </c>
      <c r="I65" s="57">
        <v>26927.7</v>
      </c>
      <c r="J65" s="57">
        <v>27937.3</v>
      </c>
    </row>
    <row r="66" spans="1:10" s="100" customFormat="1" x14ac:dyDescent="0.25">
      <c r="A66" s="105"/>
      <c r="B66" s="247" t="s">
        <v>153</v>
      </c>
      <c r="C66" s="248"/>
      <c r="D66" s="249"/>
      <c r="E66" s="105" t="s">
        <v>347</v>
      </c>
      <c r="F66" s="24"/>
      <c r="G66" s="17">
        <v>2506.8000000000002</v>
      </c>
      <c r="H66" s="17">
        <v>2420</v>
      </c>
      <c r="I66" s="17">
        <v>2420</v>
      </c>
      <c r="J66" s="17">
        <v>2420</v>
      </c>
    </row>
    <row r="67" spans="1:10" s="8" customFormat="1" x14ac:dyDescent="0.25">
      <c r="A67" s="7"/>
      <c r="B67" s="194" t="s">
        <v>10</v>
      </c>
      <c r="C67" s="194"/>
      <c r="D67" s="194"/>
      <c r="E67" s="23" t="s">
        <v>347</v>
      </c>
      <c r="F67" s="21">
        <f>F47+F49+F51+F53+F57+F59+F61+F63+F65+F66</f>
        <v>282085.33999999997</v>
      </c>
      <c r="G67" s="21">
        <f t="shared" ref="G67:J67" si="3">G47+G49+G51+G53+G57+G59+G61+G63+G65+G66</f>
        <v>283505.59999999998</v>
      </c>
      <c r="H67" s="21">
        <f t="shared" si="3"/>
        <v>317563.73299210123</v>
      </c>
      <c r="I67" s="21">
        <f t="shared" si="3"/>
        <v>329514.5251715458</v>
      </c>
      <c r="J67" s="21">
        <f t="shared" si="3"/>
        <v>340849.92399081204</v>
      </c>
    </row>
    <row r="68" spans="1:10" s="8" customFormat="1" ht="26.25" customHeight="1" x14ac:dyDescent="0.25">
      <c r="A68" s="6" t="s">
        <v>21</v>
      </c>
      <c r="B68" s="202" t="s">
        <v>14</v>
      </c>
      <c r="C68" s="202"/>
      <c r="D68" s="202"/>
      <c r="E68" s="202"/>
      <c r="F68" s="202"/>
      <c r="G68" s="202"/>
      <c r="H68" s="202"/>
      <c r="I68" s="202"/>
      <c r="J68" s="202"/>
    </row>
    <row r="69" spans="1:10" s="8" customFormat="1" ht="31.5" x14ac:dyDescent="0.25">
      <c r="A69" s="224" t="s">
        <v>23</v>
      </c>
      <c r="B69" s="153" t="s">
        <v>245</v>
      </c>
      <c r="C69" s="36" t="s">
        <v>414</v>
      </c>
      <c r="D69" s="35" t="s">
        <v>571</v>
      </c>
      <c r="E69" s="74" t="s">
        <v>144</v>
      </c>
      <c r="F69" s="18">
        <v>2.5259999999999998</v>
      </c>
      <c r="G69" s="18">
        <v>2.5259999999999998</v>
      </c>
      <c r="H69" s="17">
        <v>2.5259999999999998</v>
      </c>
      <c r="I69" s="17">
        <v>2.5259999999999998</v>
      </c>
      <c r="J69" s="17">
        <v>2.5259999999999998</v>
      </c>
    </row>
    <row r="70" spans="1:10" s="8" customFormat="1" ht="63" x14ac:dyDescent="0.25">
      <c r="A70" s="224"/>
      <c r="B70" s="153"/>
      <c r="C70" s="36" t="s">
        <v>564</v>
      </c>
      <c r="D70" s="46" t="s">
        <v>79</v>
      </c>
      <c r="E70" s="47" t="s">
        <v>347</v>
      </c>
      <c r="F70" s="17">
        <v>4108.8999999999996</v>
      </c>
      <c r="G70" s="17">
        <v>4444.5</v>
      </c>
      <c r="H70" s="17">
        <v>5640.9</v>
      </c>
      <c r="I70" s="17">
        <v>5708.1</v>
      </c>
      <c r="J70" s="17">
        <v>5786.5</v>
      </c>
    </row>
    <row r="71" spans="1:10" s="8" customFormat="1" ht="47.25" x14ac:dyDescent="0.25">
      <c r="A71" s="228" t="s">
        <v>24</v>
      </c>
      <c r="B71" s="153" t="s">
        <v>572</v>
      </c>
      <c r="C71" s="36" t="s">
        <v>573</v>
      </c>
      <c r="D71" s="35" t="s">
        <v>574</v>
      </c>
      <c r="E71" s="74" t="s">
        <v>144</v>
      </c>
      <c r="F71" s="18">
        <v>2.5</v>
      </c>
      <c r="G71" s="18">
        <v>2.5</v>
      </c>
      <c r="H71" s="17">
        <v>2.5</v>
      </c>
      <c r="I71" s="17">
        <v>2.5</v>
      </c>
      <c r="J71" s="17">
        <v>2.5</v>
      </c>
    </row>
    <row r="72" spans="1:10" s="8" customFormat="1" ht="63" x14ac:dyDescent="0.25">
      <c r="A72" s="196"/>
      <c r="B72" s="153"/>
      <c r="C72" s="36" t="s">
        <v>564</v>
      </c>
      <c r="D72" s="46" t="s">
        <v>79</v>
      </c>
      <c r="E72" s="47" t="s">
        <v>347</v>
      </c>
      <c r="F72" s="17">
        <v>4108.8</v>
      </c>
      <c r="G72" s="17">
        <v>4444.3999999999996</v>
      </c>
      <c r="H72" s="17">
        <v>5640.8</v>
      </c>
      <c r="I72" s="17">
        <v>5707.9</v>
      </c>
      <c r="J72" s="17">
        <v>5786.5</v>
      </c>
    </row>
    <row r="73" spans="1:10" s="8" customFormat="1" x14ac:dyDescent="0.25">
      <c r="A73" s="228" t="s">
        <v>134</v>
      </c>
      <c r="B73" s="153" t="s">
        <v>559</v>
      </c>
      <c r="C73" s="36" t="s">
        <v>560</v>
      </c>
      <c r="D73" s="35" t="s">
        <v>154</v>
      </c>
      <c r="E73" s="72" t="s">
        <v>84</v>
      </c>
      <c r="F73" s="71">
        <v>4615</v>
      </c>
      <c r="G73" s="71">
        <v>4630</v>
      </c>
      <c r="H73" s="71">
        <v>4635</v>
      </c>
      <c r="I73" s="71">
        <v>4640</v>
      </c>
      <c r="J73" s="71">
        <v>4645</v>
      </c>
    </row>
    <row r="74" spans="1:10" s="8" customFormat="1" ht="63" x14ac:dyDescent="0.25">
      <c r="A74" s="196"/>
      <c r="B74" s="153"/>
      <c r="C74" s="36" t="s">
        <v>561</v>
      </c>
      <c r="D74" s="46" t="s">
        <v>79</v>
      </c>
      <c r="E74" s="47" t="s">
        <v>347</v>
      </c>
      <c r="F74" s="18">
        <v>650.70000000000005</v>
      </c>
      <c r="G74" s="18">
        <v>819.7</v>
      </c>
      <c r="H74" s="17">
        <v>840.7</v>
      </c>
      <c r="I74" s="17">
        <v>867.9</v>
      </c>
      <c r="J74" s="17">
        <v>895.1</v>
      </c>
    </row>
    <row r="75" spans="1:10" s="8" customFormat="1" ht="31.5" x14ac:dyDescent="0.25">
      <c r="A75" s="224" t="s">
        <v>135</v>
      </c>
      <c r="B75" s="153" t="s">
        <v>562</v>
      </c>
      <c r="C75" s="36" t="s">
        <v>563</v>
      </c>
      <c r="D75" s="35" t="s">
        <v>565</v>
      </c>
      <c r="E75" s="72" t="s">
        <v>84</v>
      </c>
      <c r="F75" s="71">
        <v>237</v>
      </c>
      <c r="G75" s="71">
        <v>237</v>
      </c>
      <c r="H75" s="71">
        <v>237</v>
      </c>
      <c r="I75" s="71">
        <v>237</v>
      </c>
      <c r="J75" s="71">
        <v>237</v>
      </c>
    </row>
    <row r="76" spans="1:10" s="8" customFormat="1" ht="63" x14ac:dyDescent="0.25">
      <c r="A76" s="224"/>
      <c r="B76" s="153"/>
      <c r="C76" s="36" t="s">
        <v>564</v>
      </c>
      <c r="D76" s="46" t="s">
        <v>79</v>
      </c>
      <c r="E76" s="47" t="s">
        <v>347</v>
      </c>
      <c r="F76" s="18">
        <v>208.8</v>
      </c>
      <c r="G76" s="18">
        <v>264.10000000000002</v>
      </c>
      <c r="H76" s="18">
        <v>272.2</v>
      </c>
      <c r="I76" s="18">
        <v>280.89999999999998</v>
      </c>
      <c r="J76" s="18">
        <v>289.60000000000002</v>
      </c>
    </row>
    <row r="77" spans="1:10" s="8" customFormat="1" ht="78" customHeight="1" x14ac:dyDescent="0.25">
      <c r="A77" s="224" t="s">
        <v>136</v>
      </c>
      <c r="B77" s="153" t="s">
        <v>566</v>
      </c>
      <c r="C77" s="36" t="s">
        <v>567</v>
      </c>
      <c r="D77" s="73" t="s">
        <v>568</v>
      </c>
      <c r="E77" s="72" t="s">
        <v>84</v>
      </c>
      <c r="F77" s="71">
        <v>57100</v>
      </c>
      <c r="G77" s="71">
        <v>57100</v>
      </c>
      <c r="H77" s="71">
        <v>57350</v>
      </c>
      <c r="I77" s="71">
        <v>57600</v>
      </c>
      <c r="J77" s="71">
        <v>57850</v>
      </c>
    </row>
    <row r="78" spans="1:10" s="8" customFormat="1" ht="63" x14ac:dyDescent="0.25">
      <c r="A78" s="224"/>
      <c r="B78" s="153"/>
      <c r="C78" s="36" t="s">
        <v>564</v>
      </c>
      <c r="D78" s="46" t="s">
        <v>79</v>
      </c>
      <c r="E78" s="47" t="s">
        <v>347</v>
      </c>
      <c r="F78" s="18">
        <v>133.19999999999999</v>
      </c>
      <c r="G78" s="18">
        <v>155.5</v>
      </c>
      <c r="H78" s="17">
        <v>160.1</v>
      </c>
      <c r="I78" s="17">
        <v>165.3</v>
      </c>
      <c r="J78" s="17">
        <v>170.5</v>
      </c>
    </row>
    <row r="79" spans="1:10" s="8" customFormat="1" ht="31.5" x14ac:dyDescent="0.25">
      <c r="A79" s="224" t="s">
        <v>137</v>
      </c>
      <c r="B79" s="153" t="s">
        <v>142</v>
      </c>
      <c r="C79" s="36" t="s">
        <v>569</v>
      </c>
      <c r="D79" s="70" t="s">
        <v>570</v>
      </c>
      <c r="E79" s="72" t="s">
        <v>84</v>
      </c>
      <c r="F79" s="71">
        <v>250</v>
      </c>
      <c r="G79" s="71">
        <v>250</v>
      </c>
      <c r="H79" s="71">
        <v>250</v>
      </c>
      <c r="I79" s="71">
        <v>250</v>
      </c>
      <c r="J79" s="71">
        <v>250</v>
      </c>
    </row>
    <row r="80" spans="1:10" s="8" customFormat="1" ht="63" x14ac:dyDescent="0.25">
      <c r="A80" s="224"/>
      <c r="B80" s="153"/>
      <c r="C80" s="36" t="s">
        <v>564</v>
      </c>
      <c r="D80" s="46" t="s">
        <v>79</v>
      </c>
      <c r="E80" s="47" t="s">
        <v>347</v>
      </c>
      <c r="F80" s="18">
        <v>133.19999999999999</v>
      </c>
      <c r="G80" s="18">
        <v>155.5</v>
      </c>
      <c r="H80" s="17">
        <v>160.1</v>
      </c>
      <c r="I80" s="17">
        <v>165.3</v>
      </c>
      <c r="J80" s="17">
        <v>170.5</v>
      </c>
    </row>
    <row r="81" spans="1:10" s="8" customFormat="1" ht="31.5" x14ac:dyDescent="0.25">
      <c r="A81" s="195" t="s">
        <v>138</v>
      </c>
      <c r="B81" s="156" t="s">
        <v>123</v>
      </c>
      <c r="C81" s="36" t="s">
        <v>551</v>
      </c>
      <c r="D81" s="35" t="s">
        <v>514</v>
      </c>
      <c r="E81" s="72" t="s">
        <v>84</v>
      </c>
      <c r="F81" s="71">
        <v>1298</v>
      </c>
      <c r="G81" s="71">
        <v>1298</v>
      </c>
      <c r="H81" s="19">
        <v>1298</v>
      </c>
      <c r="I81" s="19">
        <v>1298</v>
      </c>
      <c r="J81" s="19">
        <v>1298</v>
      </c>
    </row>
    <row r="82" spans="1:10" s="8" customFormat="1" ht="63" x14ac:dyDescent="0.25">
      <c r="A82" s="196"/>
      <c r="B82" s="157"/>
      <c r="C82" s="36" t="s">
        <v>549</v>
      </c>
      <c r="D82" s="46" t="s">
        <v>79</v>
      </c>
      <c r="E82" s="47" t="s">
        <v>347</v>
      </c>
      <c r="F82" s="18">
        <v>4259.8</v>
      </c>
      <c r="G82" s="18">
        <v>4220.8</v>
      </c>
      <c r="H82" s="17">
        <v>4646.3999999999996</v>
      </c>
      <c r="I82" s="17">
        <v>4743.6000000000004</v>
      </c>
      <c r="J82" s="17">
        <v>4926</v>
      </c>
    </row>
    <row r="83" spans="1:10" s="8" customFormat="1" x14ac:dyDescent="0.25">
      <c r="A83" s="224" t="s">
        <v>139</v>
      </c>
      <c r="B83" s="153" t="s">
        <v>554</v>
      </c>
      <c r="C83" s="250" t="s">
        <v>555</v>
      </c>
      <c r="D83" s="70" t="s">
        <v>149</v>
      </c>
      <c r="E83" s="72" t="s">
        <v>148</v>
      </c>
      <c r="F83" s="71">
        <v>800</v>
      </c>
      <c r="G83" s="71">
        <v>810</v>
      </c>
      <c r="H83" s="71">
        <v>820</v>
      </c>
      <c r="I83" s="71">
        <v>830</v>
      </c>
      <c r="J83" s="71">
        <v>840</v>
      </c>
    </row>
    <row r="84" spans="1:10" s="8" customFormat="1" ht="31.5" x14ac:dyDescent="0.25">
      <c r="A84" s="224"/>
      <c r="B84" s="153"/>
      <c r="C84" s="252"/>
      <c r="D84" s="70" t="s">
        <v>556</v>
      </c>
      <c r="E84" s="72" t="s">
        <v>148</v>
      </c>
      <c r="F84" s="71">
        <v>11</v>
      </c>
      <c r="G84" s="71">
        <v>11</v>
      </c>
      <c r="H84" s="71">
        <v>11</v>
      </c>
      <c r="I84" s="71">
        <v>11</v>
      </c>
      <c r="J84" s="71">
        <v>11</v>
      </c>
    </row>
    <row r="85" spans="1:10" s="8" customFormat="1" ht="74.25" customHeight="1" x14ac:dyDescent="0.25">
      <c r="A85" s="224"/>
      <c r="B85" s="153"/>
      <c r="C85" s="252"/>
      <c r="D85" s="70" t="s">
        <v>557</v>
      </c>
      <c r="E85" s="72" t="s">
        <v>148</v>
      </c>
      <c r="F85" s="71">
        <v>40</v>
      </c>
      <c r="G85" s="71">
        <v>40</v>
      </c>
      <c r="H85" s="71">
        <v>40</v>
      </c>
      <c r="I85" s="71">
        <v>40</v>
      </c>
      <c r="J85" s="71">
        <v>40</v>
      </c>
    </row>
    <row r="86" spans="1:10" s="8" customFormat="1" ht="72.75" customHeight="1" x14ac:dyDescent="0.25">
      <c r="A86" s="224"/>
      <c r="B86" s="153"/>
      <c r="C86" s="252"/>
      <c r="D86" s="70" t="s">
        <v>558</v>
      </c>
      <c r="E86" s="72" t="s">
        <v>148</v>
      </c>
      <c r="F86" s="71">
        <v>30</v>
      </c>
      <c r="G86" s="71">
        <v>30</v>
      </c>
      <c r="H86" s="71">
        <v>30</v>
      </c>
      <c r="I86" s="71">
        <v>30</v>
      </c>
      <c r="J86" s="71">
        <v>30</v>
      </c>
    </row>
    <row r="87" spans="1:10" s="8" customFormat="1" ht="76.5" customHeight="1" x14ac:dyDescent="0.25">
      <c r="A87" s="224"/>
      <c r="B87" s="153"/>
      <c r="C87" s="251"/>
      <c r="D87" s="70" t="s">
        <v>150</v>
      </c>
      <c r="E87" s="72" t="s">
        <v>148</v>
      </c>
      <c r="F87" s="71">
        <v>2000</v>
      </c>
      <c r="G87" s="71">
        <v>2000</v>
      </c>
      <c r="H87" s="71">
        <v>2000</v>
      </c>
      <c r="I87" s="71">
        <v>2000</v>
      </c>
      <c r="J87" s="71">
        <v>2000</v>
      </c>
    </row>
    <row r="88" spans="1:10" s="8" customFormat="1" ht="78.75" x14ac:dyDescent="0.25">
      <c r="A88" s="224"/>
      <c r="B88" s="153"/>
      <c r="C88" s="36" t="s">
        <v>549</v>
      </c>
      <c r="D88" s="46" t="s">
        <v>9</v>
      </c>
      <c r="E88" s="47" t="s">
        <v>347</v>
      </c>
      <c r="F88" s="18">
        <v>2293.9</v>
      </c>
      <c r="G88" s="18">
        <v>2216.6</v>
      </c>
      <c r="H88" s="17">
        <v>2610.8000000000002</v>
      </c>
      <c r="I88" s="17">
        <v>2643</v>
      </c>
      <c r="J88" s="17">
        <v>2675.2</v>
      </c>
    </row>
    <row r="89" spans="1:10" s="8" customFormat="1" ht="31.5" x14ac:dyDescent="0.25">
      <c r="A89" s="224" t="s">
        <v>140</v>
      </c>
      <c r="B89" s="153" t="s">
        <v>552</v>
      </c>
      <c r="C89" s="250" t="s">
        <v>553</v>
      </c>
      <c r="D89" s="35" t="s">
        <v>151</v>
      </c>
      <c r="E89" s="47" t="s">
        <v>84</v>
      </c>
      <c r="F89" s="71">
        <v>25</v>
      </c>
      <c r="G89" s="71">
        <v>25</v>
      </c>
      <c r="H89" s="71">
        <v>25</v>
      </c>
      <c r="I89" s="71">
        <v>25</v>
      </c>
      <c r="J89" s="71">
        <v>25</v>
      </c>
    </row>
    <row r="90" spans="1:10" s="8" customFormat="1" ht="47.25" x14ac:dyDescent="0.25">
      <c r="A90" s="224"/>
      <c r="B90" s="153"/>
      <c r="C90" s="251"/>
      <c r="D90" s="35" t="s">
        <v>152</v>
      </c>
      <c r="E90" s="47" t="s">
        <v>84</v>
      </c>
      <c r="F90" s="71">
        <v>250</v>
      </c>
      <c r="G90" s="71">
        <v>250</v>
      </c>
      <c r="H90" s="71">
        <v>250</v>
      </c>
      <c r="I90" s="71">
        <v>250</v>
      </c>
      <c r="J90" s="71">
        <v>250</v>
      </c>
    </row>
    <row r="91" spans="1:10" s="8" customFormat="1" ht="63" x14ac:dyDescent="0.25">
      <c r="A91" s="224"/>
      <c r="B91" s="153"/>
      <c r="C91" s="36" t="s">
        <v>549</v>
      </c>
      <c r="D91" s="46" t="s">
        <v>79</v>
      </c>
      <c r="E91" s="47" t="s">
        <v>347</v>
      </c>
      <c r="F91" s="18">
        <v>52.1</v>
      </c>
      <c r="G91" s="18">
        <v>52.7</v>
      </c>
      <c r="H91" s="17">
        <v>54.4</v>
      </c>
      <c r="I91" s="17">
        <v>56.1</v>
      </c>
      <c r="J91" s="17">
        <v>58.3</v>
      </c>
    </row>
    <row r="92" spans="1:10" s="8" customFormat="1" ht="31.5" x14ac:dyDescent="0.25">
      <c r="A92" s="224" t="s">
        <v>141</v>
      </c>
      <c r="B92" s="153" t="s">
        <v>547</v>
      </c>
      <c r="C92" s="36" t="s">
        <v>548</v>
      </c>
      <c r="D92" s="70" t="s">
        <v>550</v>
      </c>
      <c r="E92" s="47" t="s">
        <v>84</v>
      </c>
      <c r="F92" s="71">
        <v>400</v>
      </c>
      <c r="G92" s="71">
        <v>450</v>
      </c>
      <c r="H92" s="19">
        <v>500</v>
      </c>
      <c r="I92" s="19">
        <v>600</v>
      </c>
      <c r="J92" s="19">
        <v>700</v>
      </c>
    </row>
    <row r="93" spans="1:10" s="8" customFormat="1" ht="63" x14ac:dyDescent="0.25">
      <c r="A93" s="224"/>
      <c r="B93" s="153"/>
      <c r="C93" s="36" t="s">
        <v>549</v>
      </c>
      <c r="D93" s="46" t="s">
        <v>79</v>
      </c>
      <c r="E93" s="47" t="s">
        <v>347</v>
      </c>
      <c r="F93" s="18">
        <v>17974.900000000001</v>
      </c>
      <c r="G93" s="18">
        <v>17837.900000000001</v>
      </c>
      <c r="H93" s="17">
        <v>21269.4</v>
      </c>
      <c r="I93" s="17">
        <v>21639.9</v>
      </c>
      <c r="J93" s="17">
        <v>21987.5</v>
      </c>
    </row>
    <row r="94" spans="1:10" s="8" customFormat="1" x14ac:dyDescent="0.25">
      <c r="A94" s="7"/>
      <c r="B94" s="194" t="s">
        <v>10</v>
      </c>
      <c r="C94" s="194"/>
      <c r="D94" s="194"/>
      <c r="E94" s="23" t="s">
        <v>347</v>
      </c>
      <c r="F94" s="14">
        <f>F70+F72+F74+F76+F78+F80+F82++F88+F91+F93</f>
        <v>33924.300000000003</v>
      </c>
      <c r="G94" s="14">
        <f t="shared" ref="G94:J94" si="4">G70+G72+G74+G76+G78+G80+G82++G88+G91+G93</f>
        <v>34611.699999999997</v>
      </c>
      <c r="H94" s="14">
        <f t="shared" si="4"/>
        <v>41295.800000000003</v>
      </c>
      <c r="I94" s="14">
        <f t="shared" si="4"/>
        <v>41978</v>
      </c>
      <c r="J94" s="14">
        <f t="shared" si="4"/>
        <v>42745.7</v>
      </c>
    </row>
    <row r="95" spans="1:10" s="8" customFormat="1" ht="30" customHeight="1" x14ac:dyDescent="0.25">
      <c r="A95" s="6" t="s">
        <v>25</v>
      </c>
      <c r="B95" s="202" t="s">
        <v>392</v>
      </c>
      <c r="C95" s="202"/>
      <c r="D95" s="202"/>
      <c r="E95" s="202"/>
      <c r="F95" s="202"/>
      <c r="G95" s="202"/>
      <c r="H95" s="202"/>
      <c r="I95" s="202"/>
      <c r="J95" s="202"/>
    </row>
    <row r="96" spans="1:10" s="100" customFormat="1" ht="66.75" customHeight="1" x14ac:dyDescent="0.25">
      <c r="A96" s="184" t="s">
        <v>26</v>
      </c>
      <c r="B96" s="153" t="s">
        <v>621</v>
      </c>
      <c r="C96" s="102" t="s">
        <v>622</v>
      </c>
      <c r="D96" s="103" t="s">
        <v>623</v>
      </c>
      <c r="E96" s="96" t="s">
        <v>148</v>
      </c>
      <c r="F96" s="71" t="s">
        <v>377</v>
      </c>
      <c r="G96" s="71" t="s">
        <v>377</v>
      </c>
      <c r="H96" s="71">
        <v>2</v>
      </c>
      <c r="I96" s="71">
        <v>7</v>
      </c>
      <c r="J96" s="71">
        <v>7</v>
      </c>
    </row>
    <row r="97" spans="1:10" s="100" customFormat="1" ht="50.25" customHeight="1" x14ac:dyDescent="0.25">
      <c r="A97" s="185"/>
      <c r="B97" s="153"/>
      <c r="C97" s="99" t="s">
        <v>620</v>
      </c>
      <c r="D97" s="103" t="s">
        <v>397</v>
      </c>
      <c r="E97" s="96" t="s">
        <v>398</v>
      </c>
      <c r="F97" s="18">
        <v>0</v>
      </c>
      <c r="G97" s="18">
        <v>0</v>
      </c>
      <c r="H97" s="18">
        <v>1848</v>
      </c>
      <c r="I97" s="18">
        <v>2285</v>
      </c>
      <c r="J97" s="18">
        <v>2350</v>
      </c>
    </row>
    <row r="98" spans="1:10" s="100" customFormat="1" ht="46.5" customHeight="1" x14ac:dyDescent="0.25">
      <c r="A98" s="184" t="s">
        <v>27</v>
      </c>
      <c r="B98" s="161" t="s">
        <v>624</v>
      </c>
      <c r="C98" s="102" t="s">
        <v>625</v>
      </c>
      <c r="D98" s="103" t="s">
        <v>623</v>
      </c>
      <c r="E98" s="96" t="s">
        <v>148</v>
      </c>
      <c r="F98" s="71" t="s">
        <v>377</v>
      </c>
      <c r="G98" s="71" t="s">
        <v>377</v>
      </c>
      <c r="H98" s="71">
        <v>2</v>
      </c>
      <c r="I98" s="71">
        <v>7</v>
      </c>
      <c r="J98" s="71">
        <v>7</v>
      </c>
    </row>
    <row r="99" spans="1:10" s="100" customFormat="1" ht="60" customHeight="1" x14ac:dyDescent="0.25">
      <c r="A99" s="185"/>
      <c r="B99" s="162"/>
      <c r="C99" s="99" t="s">
        <v>620</v>
      </c>
      <c r="D99" s="103" t="s">
        <v>397</v>
      </c>
      <c r="E99" s="96" t="s">
        <v>398</v>
      </c>
      <c r="F99" s="18">
        <v>0</v>
      </c>
      <c r="G99" s="18">
        <v>0</v>
      </c>
      <c r="H99" s="18">
        <v>1848</v>
      </c>
      <c r="I99" s="18">
        <v>2285</v>
      </c>
      <c r="J99" s="18">
        <v>2350</v>
      </c>
    </row>
    <row r="100" spans="1:10" s="100" customFormat="1" ht="30" customHeight="1" x14ac:dyDescent="0.25">
      <c r="A100" s="184" t="s">
        <v>629</v>
      </c>
      <c r="B100" s="161" t="s">
        <v>626</v>
      </c>
      <c r="C100" s="97" t="s">
        <v>627</v>
      </c>
      <c r="D100" s="103" t="s">
        <v>631</v>
      </c>
      <c r="E100" s="98" t="s">
        <v>84</v>
      </c>
      <c r="F100" s="71" t="s">
        <v>377</v>
      </c>
      <c r="G100" s="71">
        <v>4</v>
      </c>
      <c r="H100" s="71">
        <v>4</v>
      </c>
      <c r="I100" s="71">
        <v>4</v>
      </c>
      <c r="J100" s="71">
        <v>4</v>
      </c>
    </row>
    <row r="101" spans="1:10" s="100" customFormat="1" ht="75" customHeight="1" x14ac:dyDescent="0.25">
      <c r="A101" s="185"/>
      <c r="B101" s="162"/>
      <c r="C101" s="99" t="s">
        <v>620</v>
      </c>
      <c r="D101" s="103" t="s">
        <v>397</v>
      </c>
      <c r="E101" s="96" t="s">
        <v>398</v>
      </c>
      <c r="F101" s="18">
        <v>0</v>
      </c>
      <c r="G101" s="18">
        <v>3496.7</v>
      </c>
      <c r="H101" s="18">
        <v>1848</v>
      </c>
      <c r="I101" s="18">
        <v>2285</v>
      </c>
      <c r="J101" s="18">
        <v>2350</v>
      </c>
    </row>
    <row r="102" spans="1:10" s="100" customFormat="1" ht="30" customHeight="1" x14ac:dyDescent="0.25">
      <c r="A102" s="184" t="s">
        <v>630</v>
      </c>
      <c r="B102" s="161" t="s">
        <v>628</v>
      </c>
      <c r="C102" s="97" t="s">
        <v>627</v>
      </c>
      <c r="D102" s="103" t="s">
        <v>632</v>
      </c>
      <c r="E102" s="98" t="s">
        <v>84</v>
      </c>
      <c r="F102" s="71" t="s">
        <v>377</v>
      </c>
      <c r="G102" s="71" t="s">
        <v>377</v>
      </c>
      <c r="H102" s="71">
        <v>2</v>
      </c>
      <c r="I102" s="71">
        <v>7</v>
      </c>
      <c r="J102" s="71">
        <v>7</v>
      </c>
    </row>
    <row r="103" spans="1:10" s="100" customFormat="1" ht="96.75" customHeight="1" x14ac:dyDescent="0.25">
      <c r="A103" s="185"/>
      <c r="B103" s="162"/>
      <c r="C103" s="99" t="s">
        <v>620</v>
      </c>
      <c r="D103" s="103" t="s">
        <v>397</v>
      </c>
      <c r="E103" s="96" t="s">
        <v>398</v>
      </c>
      <c r="F103" s="18">
        <v>0</v>
      </c>
      <c r="G103" s="18">
        <v>0</v>
      </c>
      <c r="H103" s="18">
        <v>1848</v>
      </c>
      <c r="I103" s="18">
        <v>2285</v>
      </c>
      <c r="J103" s="18">
        <v>2350</v>
      </c>
    </row>
    <row r="104" spans="1:10" s="100" customFormat="1" ht="30" customHeight="1" x14ac:dyDescent="0.25">
      <c r="A104" s="184" t="s">
        <v>635</v>
      </c>
      <c r="B104" s="161" t="s">
        <v>633</v>
      </c>
      <c r="C104" s="99" t="s">
        <v>637</v>
      </c>
      <c r="D104" s="103" t="s">
        <v>623</v>
      </c>
      <c r="E104" s="96" t="s">
        <v>148</v>
      </c>
      <c r="F104" s="71" t="s">
        <v>377</v>
      </c>
      <c r="G104" s="71" t="s">
        <v>377</v>
      </c>
      <c r="H104" s="71">
        <v>2</v>
      </c>
      <c r="I104" s="71">
        <v>7</v>
      </c>
      <c r="J104" s="71">
        <v>7</v>
      </c>
    </row>
    <row r="105" spans="1:10" s="100" customFormat="1" ht="51.75" customHeight="1" x14ac:dyDescent="0.25">
      <c r="A105" s="185"/>
      <c r="B105" s="162"/>
      <c r="C105" s="99" t="s">
        <v>620</v>
      </c>
      <c r="D105" s="103" t="s">
        <v>397</v>
      </c>
      <c r="E105" s="96" t="s">
        <v>398</v>
      </c>
      <c r="F105" s="18">
        <v>0</v>
      </c>
      <c r="G105" s="18">
        <v>0</v>
      </c>
      <c r="H105" s="18">
        <v>1848</v>
      </c>
      <c r="I105" s="18">
        <v>2285</v>
      </c>
      <c r="J105" s="18">
        <v>2350</v>
      </c>
    </row>
    <row r="106" spans="1:10" s="100" customFormat="1" ht="30" customHeight="1" x14ac:dyDescent="0.25">
      <c r="A106" s="184" t="s">
        <v>636</v>
      </c>
      <c r="B106" s="161" t="s">
        <v>634</v>
      </c>
      <c r="C106" s="99" t="s">
        <v>637</v>
      </c>
      <c r="D106" s="103" t="s">
        <v>623</v>
      </c>
      <c r="E106" s="96" t="s">
        <v>148</v>
      </c>
      <c r="F106" s="71" t="s">
        <v>377</v>
      </c>
      <c r="G106" s="71">
        <v>2</v>
      </c>
      <c r="H106" s="71">
        <v>7</v>
      </c>
      <c r="I106" s="71">
        <v>7</v>
      </c>
      <c r="J106" s="71">
        <v>7</v>
      </c>
    </row>
    <row r="107" spans="1:10" s="100" customFormat="1" ht="60.75" customHeight="1" x14ac:dyDescent="0.25">
      <c r="A107" s="185"/>
      <c r="B107" s="162"/>
      <c r="C107" s="99" t="s">
        <v>620</v>
      </c>
      <c r="D107" s="103" t="s">
        <v>397</v>
      </c>
      <c r="E107" s="96" t="s">
        <v>398</v>
      </c>
      <c r="F107" s="18">
        <v>0</v>
      </c>
      <c r="G107" s="18">
        <v>3496.7</v>
      </c>
      <c r="H107" s="18">
        <v>1848</v>
      </c>
      <c r="I107" s="18">
        <v>2285</v>
      </c>
      <c r="J107" s="18">
        <v>2350</v>
      </c>
    </row>
    <row r="108" spans="1:10" s="8" customFormat="1" ht="67.5" customHeight="1" x14ac:dyDescent="0.25">
      <c r="A108" s="152" t="s">
        <v>618</v>
      </c>
      <c r="B108" s="153" t="s">
        <v>617</v>
      </c>
      <c r="C108" s="36" t="s">
        <v>619</v>
      </c>
      <c r="D108" s="35" t="s">
        <v>293</v>
      </c>
      <c r="E108" s="76" t="s">
        <v>292</v>
      </c>
      <c r="F108" s="16">
        <v>42</v>
      </c>
      <c r="G108" s="16">
        <v>5</v>
      </c>
      <c r="H108" s="16">
        <v>7</v>
      </c>
      <c r="I108" s="16">
        <v>7</v>
      </c>
      <c r="J108" s="16">
        <v>7</v>
      </c>
    </row>
    <row r="109" spans="1:10" s="8" customFormat="1" ht="93" customHeight="1" x14ac:dyDescent="0.25">
      <c r="A109" s="152"/>
      <c r="B109" s="153"/>
      <c r="C109" s="36" t="s">
        <v>620</v>
      </c>
      <c r="D109" s="75" t="s">
        <v>290</v>
      </c>
      <c r="E109" s="76" t="s">
        <v>347</v>
      </c>
      <c r="F109" s="17">
        <v>1345.8</v>
      </c>
      <c r="G109" s="17">
        <v>3496.7</v>
      </c>
      <c r="H109" s="17">
        <v>1848</v>
      </c>
      <c r="I109" s="17">
        <v>2285</v>
      </c>
      <c r="J109" s="17">
        <v>2350</v>
      </c>
    </row>
    <row r="110" spans="1:10" s="100" customFormat="1" ht="34.5" customHeight="1" x14ac:dyDescent="0.25">
      <c r="A110" s="152" t="s">
        <v>641</v>
      </c>
      <c r="B110" s="161" t="s">
        <v>638</v>
      </c>
      <c r="C110" s="99" t="s">
        <v>619</v>
      </c>
      <c r="D110" s="103" t="s">
        <v>643</v>
      </c>
      <c r="E110" s="98" t="s">
        <v>84</v>
      </c>
      <c r="F110" s="71" t="s">
        <v>377</v>
      </c>
      <c r="G110" s="16">
        <v>7</v>
      </c>
      <c r="H110" s="16">
        <v>7</v>
      </c>
      <c r="I110" s="16">
        <v>7</v>
      </c>
      <c r="J110" s="16">
        <v>7</v>
      </c>
    </row>
    <row r="111" spans="1:10" s="100" customFormat="1" ht="58.5" customHeight="1" x14ac:dyDescent="0.25">
      <c r="A111" s="152"/>
      <c r="B111" s="162"/>
      <c r="C111" s="99" t="s">
        <v>620</v>
      </c>
      <c r="D111" s="103" t="s">
        <v>397</v>
      </c>
      <c r="E111" s="96" t="s">
        <v>398</v>
      </c>
      <c r="F111" s="18">
        <v>0</v>
      </c>
      <c r="G111" s="18">
        <v>3496.7</v>
      </c>
      <c r="H111" s="18">
        <v>1848</v>
      </c>
      <c r="I111" s="18">
        <v>2285</v>
      </c>
      <c r="J111" s="18">
        <v>2350</v>
      </c>
    </row>
    <row r="112" spans="1:10" s="100" customFormat="1" ht="64.5" customHeight="1" x14ac:dyDescent="0.25">
      <c r="A112" s="152" t="s">
        <v>642</v>
      </c>
      <c r="B112" s="161" t="s">
        <v>639</v>
      </c>
      <c r="C112" s="97" t="s">
        <v>640</v>
      </c>
      <c r="D112" s="103" t="s">
        <v>644</v>
      </c>
      <c r="E112" s="98" t="s">
        <v>84</v>
      </c>
      <c r="F112" s="71" t="s">
        <v>377</v>
      </c>
      <c r="G112" s="16">
        <v>2</v>
      </c>
      <c r="H112" s="16">
        <v>5</v>
      </c>
      <c r="I112" s="16" t="s">
        <v>377</v>
      </c>
      <c r="J112" s="16" t="s">
        <v>377</v>
      </c>
    </row>
    <row r="113" spans="1:10" s="100" customFormat="1" ht="56.25" customHeight="1" x14ac:dyDescent="0.25">
      <c r="A113" s="152"/>
      <c r="B113" s="162"/>
      <c r="C113" s="99" t="s">
        <v>620</v>
      </c>
      <c r="D113" s="103" t="s">
        <v>397</v>
      </c>
      <c r="E113" s="96" t="s">
        <v>398</v>
      </c>
      <c r="F113" s="18">
        <v>0</v>
      </c>
      <c r="G113" s="18">
        <v>3496.7</v>
      </c>
      <c r="H113" s="18">
        <v>1848</v>
      </c>
      <c r="I113" s="18">
        <v>0</v>
      </c>
      <c r="J113" s="18">
        <v>0</v>
      </c>
    </row>
    <row r="114" spans="1:10" s="100" customFormat="1" ht="47.25" x14ac:dyDescent="0.25">
      <c r="A114" s="152" t="s">
        <v>649</v>
      </c>
      <c r="B114" s="161" t="s">
        <v>645</v>
      </c>
      <c r="C114" s="99" t="s">
        <v>646</v>
      </c>
      <c r="D114" s="103" t="s">
        <v>644</v>
      </c>
      <c r="E114" s="98" t="s">
        <v>84</v>
      </c>
      <c r="F114" s="71" t="s">
        <v>377</v>
      </c>
      <c r="G114" s="71" t="s">
        <v>377</v>
      </c>
      <c r="H114" s="98">
        <v>2</v>
      </c>
      <c r="I114" s="98">
        <v>7</v>
      </c>
      <c r="J114" s="98">
        <v>7</v>
      </c>
    </row>
    <row r="115" spans="1:10" s="100" customFormat="1" ht="53.25" customHeight="1" x14ac:dyDescent="0.25">
      <c r="A115" s="152"/>
      <c r="B115" s="162"/>
      <c r="C115" s="99" t="s">
        <v>620</v>
      </c>
      <c r="D115" s="103" t="s">
        <v>397</v>
      </c>
      <c r="E115" s="96" t="s">
        <v>398</v>
      </c>
      <c r="F115" s="18">
        <v>0</v>
      </c>
      <c r="G115" s="18">
        <v>0</v>
      </c>
      <c r="H115" s="18">
        <v>1848</v>
      </c>
      <c r="I115" s="18">
        <v>2285</v>
      </c>
      <c r="J115" s="18">
        <v>2350</v>
      </c>
    </row>
    <row r="116" spans="1:10" s="100" customFormat="1" ht="46.5" customHeight="1" x14ac:dyDescent="0.25">
      <c r="A116" s="152" t="s">
        <v>650</v>
      </c>
      <c r="B116" s="161" t="s">
        <v>647</v>
      </c>
      <c r="C116" s="99" t="s">
        <v>648</v>
      </c>
      <c r="D116" s="103" t="s">
        <v>651</v>
      </c>
      <c r="E116" s="98" t="s">
        <v>84</v>
      </c>
      <c r="F116" s="71" t="s">
        <v>377</v>
      </c>
      <c r="G116" s="98">
        <v>2</v>
      </c>
      <c r="H116" s="98">
        <v>5</v>
      </c>
      <c r="I116" s="71" t="s">
        <v>377</v>
      </c>
      <c r="J116" s="71" t="s">
        <v>377</v>
      </c>
    </row>
    <row r="117" spans="1:10" s="100" customFormat="1" ht="63" customHeight="1" x14ac:dyDescent="0.25">
      <c r="A117" s="152"/>
      <c r="B117" s="238"/>
      <c r="C117" s="99" t="s">
        <v>620</v>
      </c>
      <c r="D117" s="103" t="s">
        <v>397</v>
      </c>
      <c r="E117" s="96" t="s">
        <v>398</v>
      </c>
      <c r="F117" s="18">
        <v>0</v>
      </c>
      <c r="G117" s="18">
        <v>3496.5</v>
      </c>
      <c r="H117" s="18">
        <v>1848</v>
      </c>
      <c r="I117" s="18">
        <v>0</v>
      </c>
      <c r="J117" s="18">
        <v>0</v>
      </c>
    </row>
    <row r="118" spans="1:10" s="100" customFormat="1" ht="54.75" customHeight="1" x14ac:dyDescent="0.25">
      <c r="A118" s="152" t="s">
        <v>654</v>
      </c>
      <c r="B118" s="161" t="s">
        <v>652</v>
      </c>
      <c r="C118" s="99" t="s">
        <v>653</v>
      </c>
      <c r="D118" s="103" t="s">
        <v>644</v>
      </c>
      <c r="E118" s="96" t="s">
        <v>148</v>
      </c>
      <c r="F118" s="71" t="s">
        <v>377</v>
      </c>
      <c r="G118" s="71" t="s">
        <v>377</v>
      </c>
      <c r="H118" s="98">
        <v>2</v>
      </c>
      <c r="I118" s="98">
        <v>7</v>
      </c>
      <c r="J118" s="98">
        <v>7</v>
      </c>
    </row>
    <row r="119" spans="1:10" s="100" customFormat="1" ht="60" customHeight="1" x14ac:dyDescent="0.25">
      <c r="A119" s="152"/>
      <c r="B119" s="238"/>
      <c r="C119" s="99" t="s">
        <v>620</v>
      </c>
      <c r="D119" s="103" t="s">
        <v>397</v>
      </c>
      <c r="E119" s="96" t="s">
        <v>398</v>
      </c>
      <c r="F119" s="18">
        <v>0</v>
      </c>
      <c r="G119" s="18">
        <v>0</v>
      </c>
      <c r="H119" s="18">
        <v>1847.4</v>
      </c>
      <c r="I119" s="18">
        <v>2284.1999999999998</v>
      </c>
      <c r="J119" s="18">
        <v>2343.8000000000002</v>
      </c>
    </row>
    <row r="120" spans="1:10" s="8" customFormat="1" ht="47.25" x14ac:dyDescent="0.25">
      <c r="A120" s="229" t="s">
        <v>616</v>
      </c>
      <c r="B120" s="153" t="s">
        <v>295</v>
      </c>
      <c r="C120" s="95" t="s">
        <v>614</v>
      </c>
      <c r="D120" s="75" t="s">
        <v>294</v>
      </c>
      <c r="E120" s="76" t="s">
        <v>148</v>
      </c>
      <c r="F120" s="71">
        <v>10</v>
      </c>
      <c r="G120" s="71">
        <v>10</v>
      </c>
      <c r="H120" s="71">
        <v>10</v>
      </c>
      <c r="I120" s="71">
        <v>10</v>
      </c>
      <c r="J120" s="71">
        <v>10</v>
      </c>
    </row>
    <row r="121" spans="1:10" s="8" customFormat="1" ht="63" x14ac:dyDescent="0.25">
      <c r="A121" s="229"/>
      <c r="B121" s="153"/>
      <c r="C121" s="101" t="s">
        <v>615</v>
      </c>
      <c r="D121" s="75" t="s">
        <v>291</v>
      </c>
      <c r="E121" s="76" t="s">
        <v>347</v>
      </c>
      <c r="F121" s="18">
        <v>180</v>
      </c>
      <c r="G121" s="18">
        <v>186</v>
      </c>
      <c r="H121" s="18">
        <v>187.6</v>
      </c>
      <c r="I121" s="18">
        <v>189.2</v>
      </c>
      <c r="J121" s="18">
        <v>190.8</v>
      </c>
    </row>
    <row r="122" spans="1:10" s="100" customFormat="1" ht="27.75" customHeight="1" x14ac:dyDescent="0.25">
      <c r="A122" s="76"/>
      <c r="B122" s="158" t="s">
        <v>153</v>
      </c>
      <c r="C122" s="159"/>
      <c r="D122" s="160"/>
      <c r="E122" s="76" t="s">
        <v>347</v>
      </c>
      <c r="F122" s="18">
        <v>0</v>
      </c>
      <c r="G122" s="18">
        <v>20</v>
      </c>
      <c r="H122" s="18">
        <v>25</v>
      </c>
      <c r="I122" s="18">
        <v>25</v>
      </c>
      <c r="J122" s="18">
        <v>25</v>
      </c>
    </row>
    <row r="123" spans="1:10" s="8" customFormat="1" x14ac:dyDescent="0.25">
      <c r="A123" s="7"/>
      <c r="B123" s="194" t="s">
        <v>10</v>
      </c>
      <c r="C123" s="194"/>
      <c r="D123" s="194"/>
      <c r="E123" s="23" t="s">
        <v>347</v>
      </c>
      <c r="F123" s="21">
        <f>F97+F99+F101+F103+F105+F107+F109+F111+F113+F115+F117+F119+F121+F122</f>
        <v>1525.8</v>
      </c>
      <c r="G123" s="21">
        <f t="shared" ref="G123:J123" si="5">G97+G99+G101+G103+G105+G107+G109+G111+G113+G115+G117+G119+G121+G122</f>
        <v>21186</v>
      </c>
      <c r="H123" s="21">
        <f t="shared" si="5"/>
        <v>22388</v>
      </c>
      <c r="I123" s="21">
        <f t="shared" si="5"/>
        <v>23063.4</v>
      </c>
      <c r="J123" s="21">
        <f t="shared" si="5"/>
        <v>23709.599999999999</v>
      </c>
    </row>
    <row r="124" spans="1:10" s="8" customFormat="1" ht="30.75" customHeight="1" x14ac:dyDescent="0.25">
      <c r="A124" s="6" t="s">
        <v>28</v>
      </c>
      <c r="B124" s="202" t="s">
        <v>20</v>
      </c>
      <c r="C124" s="202"/>
      <c r="D124" s="202"/>
      <c r="E124" s="202"/>
      <c r="F124" s="202"/>
      <c r="G124" s="202"/>
      <c r="H124" s="202"/>
      <c r="I124" s="202"/>
      <c r="J124" s="202"/>
    </row>
    <row r="125" spans="1:10" s="100" customFormat="1" ht="93" customHeight="1" x14ac:dyDescent="0.25">
      <c r="A125" s="184" t="s">
        <v>29</v>
      </c>
      <c r="B125" s="182" t="s">
        <v>656</v>
      </c>
      <c r="C125" s="110" t="s">
        <v>657</v>
      </c>
      <c r="D125" s="93" t="s">
        <v>207</v>
      </c>
      <c r="E125" s="98" t="s">
        <v>208</v>
      </c>
      <c r="F125" s="107" t="s">
        <v>377</v>
      </c>
      <c r="G125" s="11">
        <v>265264</v>
      </c>
      <c r="H125" s="11">
        <v>265264</v>
      </c>
      <c r="I125" s="11">
        <v>265264</v>
      </c>
      <c r="J125" s="11">
        <v>265264</v>
      </c>
    </row>
    <row r="126" spans="1:10" s="100" customFormat="1" ht="63" x14ac:dyDescent="0.25">
      <c r="A126" s="185"/>
      <c r="B126" s="183"/>
      <c r="C126" s="59" t="s">
        <v>658</v>
      </c>
      <c r="D126" s="92" t="s">
        <v>79</v>
      </c>
      <c r="E126" s="94" t="s">
        <v>347</v>
      </c>
      <c r="F126" s="18">
        <v>0</v>
      </c>
      <c r="G126" s="18">
        <v>647.9</v>
      </c>
      <c r="H126" s="18">
        <v>648</v>
      </c>
      <c r="I126" s="18">
        <v>648</v>
      </c>
      <c r="J126" s="18">
        <v>648</v>
      </c>
    </row>
    <row r="127" spans="1:10" s="100" customFormat="1" ht="47.25" x14ac:dyDescent="0.25">
      <c r="A127" s="184" t="s">
        <v>30</v>
      </c>
      <c r="B127" s="182" t="s">
        <v>656</v>
      </c>
      <c r="C127" s="110" t="s">
        <v>657</v>
      </c>
      <c r="D127" s="109" t="s">
        <v>659</v>
      </c>
      <c r="E127" s="98" t="s">
        <v>208</v>
      </c>
      <c r="F127" s="107" t="s">
        <v>377</v>
      </c>
      <c r="G127" s="18">
        <v>671119</v>
      </c>
      <c r="H127" s="18">
        <v>671119</v>
      </c>
      <c r="I127" s="18">
        <v>671119</v>
      </c>
      <c r="J127" s="18">
        <v>671119</v>
      </c>
    </row>
    <row r="128" spans="1:10" s="100" customFormat="1" ht="63" x14ac:dyDescent="0.25">
      <c r="A128" s="185"/>
      <c r="B128" s="183"/>
      <c r="C128" s="111" t="s">
        <v>658</v>
      </c>
      <c r="D128" s="92" t="s">
        <v>79</v>
      </c>
      <c r="E128" s="94" t="s">
        <v>347</v>
      </c>
      <c r="F128" s="18">
        <v>0</v>
      </c>
      <c r="G128" s="18">
        <v>777.1</v>
      </c>
      <c r="H128" s="18">
        <v>810.3</v>
      </c>
      <c r="I128" s="18">
        <v>810.3</v>
      </c>
      <c r="J128" s="18">
        <v>810.3</v>
      </c>
    </row>
    <row r="129" spans="1:10" s="100" customFormat="1" ht="47.25" x14ac:dyDescent="0.25">
      <c r="A129" s="184" t="s">
        <v>182</v>
      </c>
      <c r="B129" s="182" t="s">
        <v>656</v>
      </c>
      <c r="C129" s="110" t="s">
        <v>657</v>
      </c>
      <c r="D129" s="109" t="s">
        <v>660</v>
      </c>
      <c r="E129" s="98" t="s">
        <v>208</v>
      </c>
      <c r="F129" s="107" t="s">
        <v>377</v>
      </c>
      <c r="G129" s="18">
        <v>647860</v>
      </c>
      <c r="H129" s="18">
        <v>671119</v>
      </c>
      <c r="I129" s="18">
        <v>671119</v>
      </c>
      <c r="J129" s="18">
        <v>671119</v>
      </c>
    </row>
    <row r="130" spans="1:10" s="100" customFormat="1" ht="63" x14ac:dyDescent="0.25">
      <c r="A130" s="185"/>
      <c r="B130" s="183"/>
      <c r="C130" s="111" t="s">
        <v>658</v>
      </c>
      <c r="D130" s="92" t="s">
        <v>79</v>
      </c>
      <c r="E130" s="94" t="s">
        <v>347</v>
      </c>
      <c r="F130" s="18">
        <v>0</v>
      </c>
      <c r="G130" s="18">
        <v>1796.1</v>
      </c>
      <c r="H130" s="18">
        <v>1128.5999999999999</v>
      </c>
      <c r="I130" s="18">
        <v>1128.5999999999999</v>
      </c>
      <c r="J130" s="18">
        <v>1128.5999999999999</v>
      </c>
    </row>
    <row r="131" spans="1:10" s="100" customFormat="1" ht="52.5" customHeight="1" x14ac:dyDescent="0.25">
      <c r="A131" s="184" t="s">
        <v>183</v>
      </c>
      <c r="B131" s="177" t="s">
        <v>656</v>
      </c>
      <c r="C131" s="112" t="s">
        <v>661</v>
      </c>
      <c r="D131" s="108" t="s">
        <v>662</v>
      </c>
      <c r="E131" s="82" t="s">
        <v>200</v>
      </c>
      <c r="F131" s="107" t="s">
        <v>377</v>
      </c>
      <c r="G131" s="18">
        <v>188.6</v>
      </c>
      <c r="H131" s="18">
        <v>340.4</v>
      </c>
      <c r="I131" s="18">
        <v>340.4</v>
      </c>
      <c r="J131" s="18">
        <v>340.4</v>
      </c>
    </row>
    <row r="132" spans="1:10" s="100" customFormat="1" ht="30.75" customHeight="1" x14ac:dyDescent="0.25">
      <c r="A132" s="185"/>
      <c r="B132" s="178"/>
      <c r="C132" s="111" t="s">
        <v>658</v>
      </c>
      <c r="D132" s="92" t="s">
        <v>79</v>
      </c>
      <c r="E132" s="94" t="s">
        <v>347</v>
      </c>
      <c r="F132" s="18">
        <v>0</v>
      </c>
      <c r="G132" s="18">
        <v>569.79999999999995</v>
      </c>
      <c r="H132" s="18">
        <v>1220.7</v>
      </c>
      <c r="I132" s="18">
        <v>1220.7</v>
      </c>
      <c r="J132" s="18">
        <v>1220.7</v>
      </c>
    </row>
    <row r="133" spans="1:10" s="100" customFormat="1" ht="30.75" customHeight="1" x14ac:dyDescent="0.25">
      <c r="A133" s="184" t="s">
        <v>184</v>
      </c>
      <c r="B133" s="177" t="s">
        <v>656</v>
      </c>
      <c r="C133" s="113" t="s">
        <v>663</v>
      </c>
      <c r="D133" s="114" t="s">
        <v>664</v>
      </c>
      <c r="E133" s="82" t="s">
        <v>200</v>
      </c>
      <c r="F133" s="107" t="s">
        <v>377</v>
      </c>
      <c r="G133" s="107" t="s">
        <v>377</v>
      </c>
      <c r="H133" s="18">
        <v>215.7</v>
      </c>
      <c r="I133" s="18">
        <v>234.9</v>
      </c>
      <c r="J133" s="18">
        <v>234.9</v>
      </c>
    </row>
    <row r="134" spans="1:10" s="100" customFormat="1" ht="30.75" customHeight="1" x14ac:dyDescent="0.25">
      <c r="A134" s="185"/>
      <c r="B134" s="186"/>
      <c r="C134" s="111" t="s">
        <v>658</v>
      </c>
      <c r="D134" s="92" t="s">
        <v>79</v>
      </c>
      <c r="E134" s="94" t="s">
        <v>347</v>
      </c>
      <c r="F134" s="18">
        <v>0</v>
      </c>
      <c r="G134" s="18">
        <v>0</v>
      </c>
      <c r="H134" s="18">
        <v>5891</v>
      </c>
      <c r="I134" s="18">
        <v>5891</v>
      </c>
      <c r="J134" s="18">
        <v>5891</v>
      </c>
    </row>
    <row r="135" spans="1:10" s="100" customFormat="1" ht="30.75" customHeight="1" x14ac:dyDescent="0.25">
      <c r="A135" s="184" t="s">
        <v>185</v>
      </c>
      <c r="B135" s="177" t="s">
        <v>656</v>
      </c>
      <c r="C135" s="113" t="s">
        <v>663</v>
      </c>
      <c r="D135" s="114" t="s">
        <v>665</v>
      </c>
      <c r="E135" s="82" t="s">
        <v>200</v>
      </c>
      <c r="F135" s="107" t="s">
        <v>377</v>
      </c>
      <c r="G135" s="18">
        <v>59</v>
      </c>
      <c r="H135" s="18">
        <v>134.19999999999999</v>
      </c>
      <c r="I135" s="18">
        <v>134.19999999999999</v>
      </c>
      <c r="J135" s="18">
        <v>134.19999999999999</v>
      </c>
    </row>
    <row r="136" spans="1:10" s="100" customFormat="1" ht="30.75" customHeight="1" x14ac:dyDescent="0.25">
      <c r="A136" s="185"/>
      <c r="B136" s="186"/>
      <c r="C136" s="111" t="s">
        <v>658</v>
      </c>
      <c r="D136" s="92" t="s">
        <v>79</v>
      </c>
      <c r="E136" s="94" t="s">
        <v>347</v>
      </c>
      <c r="F136" s="18">
        <v>0</v>
      </c>
      <c r="G136" s="18">
        <v>820</v>
      </c>
      <c r="H136" s="18">
        <v>1865.2</v>
      </c>
      <c r="I136" s="18">
        <v>1865.2</v>
      </c>
      <c r="J136" s="18">
        <v>1865.2</v>
      </c>
    </row>
    <row r="137" spans="1:10" s="100" customFormat="1" ht="47.25" customHeight="1" x14ac:dyDescent="0.25">
      <c r="A137" s="184" t="s">
        <v>186</v>
      </c>
      <c r="B137" s="177" t="s">
        <v>656</v>
      </c>
      <c r="C137" s="111" t="s">
        <v>666</v>
      </c>
      <c r="D137" s="108" t="s">
        <v>667</v>
      </c>
      <c r="E137" s="82" t="s">
        <v>200</v>
      </c>
      <c r="F137" s="107" t="s">
        <v>377</v>
      </c>
      <c r="G137" s="18">
        <v>6424</v>
      </c>
      <c r="H137" s="18">
        <v>2819.5</v>
      </c>
      <c r="I137" s="18">
        <v>2819.5</v>
      </c>
      <c r="J137" s="18">
        <v>2819.5</v>
      </c>
    </row>
    <row r="138" spans="1:10" s="100" customFormat="1" x14ac:dyDescent="0.25">
      <c r="A138" s="187"/>
      <c r="B138" s="186"/>
      <c r="C138" s="111" t="s">
        <v>658</v>
      </c>
      <c r="D138" s="153" t="s">
        <v>79</v>
      </c>
      <c r="E138" s="94" t="s">
        <v>347</v>
      </c>
      <c r="F138" s="18">
        <v>0</v>
      </c>
      <c r="G138" s="18">
        <v>5087.8</v>
      </c>
      <c r="H138" s="18">
        <v>2305.9</v>
      </c>
      <c r="I138" s="18">
        <v>2305.9</v>
      </c>
      <c r="J138" s="18">
        <v>2305.9</v>
      </c>
    </row>
    <row r="139" spans="1:10" s="100" customFormat="1" x14ac:dyDescent="0.25">
      <c r="A139" s="187"/>
      <c r="B139" s="186"/>
      <c r="C139" s="111" t="s">
        <v>671</v>
      </c>
      <c r="D139" s="153"/>
      <c r="E139" s="94" t="s">
        <v>347</v>
      </c>
      <c r="F139" s="18">
        <v>0</v>
      </c>
      <c r="G139" s="18">
        <v>0</v>
      </c>
      <c r="H139" s="18">
        <v>53.4</v>
      </c>
      <c r="I139" s="18">
        <v>58.1</v>
      </c>
      <c r="J139" s="18">
        <v>59</v>
      </c>
    </row>
    <row r="140" spans="1:10" s="100" customFormat="1" ht="47.25" x14ac:dyDescent="0.25">
      <c r="A140" s="187" t="s">
        <v>187</v>
      </c>
      <c r="B140" s="177" t="s">
        <v>656</v>
      </c>
      <c r="C140" s="111" t="s">
        <v>666</v>
      </c>
      <c r="D140" s="108" t="s">
        <v>203</v>
      </c>
      <c r="E140" s="82" t="s">
        <v>200</v>
      </c>
      <c r="F140" s="107" t="s">
        <v>377</v>
      </c>
      <c r="G140" s="18">
        <v>21363</v>
      </c>
      <c r="H140" s="18">
        <v>10219.9</v>
      </c>
      <c r="I140" s="18">
        <v>10225.9</v>
      </c>
      <c r="J140" s="18">
        <v>10225.9</v>
      </c>
    </row>
    <row r="141" spans="1:10" s="100" customFormat="1" x14ac:dyDescent="0.25">
      <c r="A141" s="187"/>
      <c r="B141" s="186"/>
      <c r="C141" s="111" t="s">
        <v>658</v>
      </c>
      <c r="D141" s="153" t="s">
        <v>79</v>
      </c>
      <c r="E141" s="94" t="s">
        <v>347</v>
      </c>
      <c r="F141" s="18">
        <v>0</v>
      </c>
      <c r="G141" s="18">
        <v>8545.2000000000007</v>
      </c>
      <c r="H141" s="18">
        <v>4270.8</v>
      </c>
      <c r="I141" s="18">
        <v>4270.8</v>
      </c>
      <c r="J141" s="18">
        <v>4270.8</v>
      </c>
    </row>
    <row r="142" spans="1:10" s="100" customFormat="1" x14ac:dyDescent="0.25">
      <c r="A142" s="185"/>
      <c r="B142" s="186"/>
      <c r="C142" s="111" t="s">
        <v>671</v>
      </c>
      <c r="D142" s="153"/>
      <c r="E142" s="94" t="s">
        <v>347</v>
      </c>
      <c r="F142" s="18">
        <v>0</v>
      </c>
      <c r="G142" s="18">
        <v>0</v>
      </c>
      <c r="H142" s="18">
        <v>528.70000000000005</v>
      </c>
      <c r="I142" s="18">
        <v>533.4</v>
      </c>
      <c r="J142" s="18">
        <v>550</v>
      </c>
    </row>
    <row r="143" spans="1:10" s="100" customFormat="1" ht="31.5" x14ac:dyDescent="0.25">
      <c r="A143" s="184" t="s">
        <v>188</v>
      </c>
      <c r="B143" s="188" t="s">
        <v>656</v>
      </c>
      <c r="C143" s="111" t="s">
        <v>668</v>
      </c>
      <c r="D143" s="108" t="s">
        <v>669</v>
      </c>
      <c r="E143" s="82" t="s">
        <v>148</v>
      </c>
      <c r="F143" s="107" t="s">
        <v>377</v>
      </c>
      <c r="G143" s="18">
        <v>30</v>
      </c>
      <c r="H143" s="18">
        <v>126</v>
      </c>
      <c r="I143" s="18">
        <v>126</v>
      </c>
      <c r="J143" s="18">
        <v>126</v>
      </c>
    </row>
    <row r="144" spans="1:10" s="100" customFormat="1" ht="63" x14ac:dyDescent="0.25">
      <c r="A144" s="185"/>
      <c r="B144" s="188"/>
      <c r="C144" s="111" t="s">
        <v>658</v>
      </c>
      <c r="D144" s="108" t="s">
        <v>79</v>
      </c>
      <c r="E144" s="94" t="s">
        <v>347</v>
      </c>
      <c r="F144" s="18">
        <v>0</v>
      </c>
      <c r="G144" s="18">
        <v>151.30000000000001</v>
      </c>
      <c r="H144" s="18">
        <v>657.8</v>
      </c>
      <c r="I144" s="18">
        <v>657.8</v>
      </c>
      <c r="J144" s="18">
        <v>657.8</v>
      </c>
    </row>
    <row r="145" spans="1:10" s="100" customFormat="1" ht="63" x14ac:dyDescent="0.25">
      <c r="A145" s="184" t="s">
        <v>189</v>
      </c>
      <c r="B145" s="188" t="s">
        <v>656</v>
      </c>
      <c r="C145" s="111" t="s">
        <v>668</v>
      </c>
      <c r="D145" s="108" t="s">
        <v>670</v>
      </c>
      <c r="E145" s="82" t="s">
        <v>148</v>
      </c>
      <c r="F145" s="107" t="s">
        <v>377</v>
      </c>
      <c r="G145" s="18">
        <v>157</v>
      </c>
      <c r="H145" s="18">
        <v>306</v>
      </c>
      <c r="I145" s="18">
        <v>331</v>
      </c>
      <c r="J145" s="18">
        <v>331</v>
      </c>
    </row>
    <row r="146" spans="1:10" s="100" customFormat="1" x14ac:dyDescent="0.25">
      <c r="A146" s="187"/>
      <c r="B146" s="188"/>
      <c r="C146" s="111" t="s">
        <v>658</v>
      </c>
      <c r="D146" s="153" t="s">
        <v>79</v>
      </c>
      <c r="E146" s="94" t="s">
        <v>347</v>
      </c>
      <c r="F146" s="18">
        <v>0</v>
      </c>
      <c r="G146" s="18">
        <v>322.60000000000002</v>
      </c>
      <c r="H146" s="18">
        <v>474.7</v>
      </c>
      <c r="I146" s="18">
        <v>474.7</v>
      </c>
      <c r="J146" s="18">
        <v>528</v>
      </c>
    </row>
    <row r="147" spans="1:10" s="100" customFormat="1" x14ac:dyDescent="0.25">
      <c r="A147" s="185"/>
      <c r="B147" s="188"/>
      <c r="C147" s="111" t="s">
        <v>671</v>
      </c>
      <c r="D147" s="153"/>
      <c r="E147" s="94" t="s">
        <v>347</v>
      </c>
      <c r="F147" s="18">
        <v>0</v>
      </c>
      <c r="G147" s="18">
        <v>0</v>
      </c>
      <c r="H147" s="18">
        <v>465.6</v>
      </c>
      <c r="I147" s="18">
        <v>511.5</v>
      </c>
      <c r="J147" s="18">
        <v>526.29999999999995</v>
      </c>
    </row>
    <row r="148" spans="1:10" s="100" customFormat="1" ht="31.5" x14ac:dyDescent="0.25">
      <c r="A148" s="189" t="s">
        <v>190</v>
      </c>
      <c r="B148" s="177" t="s">
        <v>656</v>
      </c>
      <c r="C148" s="113" t="s">
        <v>672</v>
      </c>
      <c r="D148" s="108" t="s">
        <v>673</v>
      </c>
      <c r="E148" s="82" t="s">
        <v>148</v>
      </c>
      <c r="F148" s="107" t="s">
        <v>377</v>
      </c>
      <c r="G148" s="107" t="s">
        <v>377</v>
      </c>
      <c r="H148" s="18">
        <v>268</v>
      </c>
      <c r="I148" s="18">
        <v>268</v>
      </c>
      <c r="J148" s="18">
        <v>268</v>
      </c>
    </row>
    <row r="149" spans="1:10" s="100" customFormat="1" ht="63" x14ac:dyDescent="0.25">
      <c r="A149" s="189"/>
      <c r="B149" s="178"/>
      <c r="C149" s="111" t="s">
        <v>658</v>
      </c>
      <c r="D149" s="108" t="s">
        <v>79</v>
      </c>
      <c r="E149" s="94" t="s">
        <v>347</v>
      </c>
      <c r="F149" s="18">
        <v>0</v>
      </c>
      <c r="G149" s="18">
        <v>0</v>
      </c>
      <c r="H149" s="18">
        <v>1457.8</v>
      </c>
      <c r="I149" s="18">
        <v>1457.8</v>
      </c>
      <c r="J149" s="18">
        <v>1457.8</v>
      </c>
    </row>
    <row r="150" spans="1:10" s="100" customFormat="1" ht="63" x14ac:dyDescent="0.25">
      <c r="A150" s="189" t="s">
        <v>191</v>
      </c>
      <c r="B150" s="177" t="s">
        <v>656</v>
      </c>
      <c r="C150" s="113" t="s">
        <v>672</v>
      </c>
      <c r="D150" s="108" t="s">
        <v>205</v>
      </c>
      <c r="E150" s="82" t="s">
        <v>148</v>
      </c>
      <c r="F150" s="107" t="s">
        <v>377</v>
      </c>
      <c r="G150" s="18">
        <v>25</v>
      </c>
      <c r="H150" s="18">
        <v>311</v>
      </c>
      <c r="I150" s="18">
        <v>317</v>
      </c>
      <c r="J150" s="18">
        <v>317</v>
      </c>
    </row>
    <row r="151" spans="1:10" s="100" customFormat="1" x14ac:dyDescent="0.25">
      <c r="A151" s="189"/>
      <c r="B151" s="186"/>
      <c r="C151" s="111" t="s">
        <v>658</v>
      </c>
      <c r="D151" s="153" t="s">
        <v>79</v>
      </c>
      <c r="E151" s="94" t="s">
        <v>347</v>
      </c>
      <c r="F151" s="18">
        <v>0</v>
      </c>
      <c r="G151" s="18">
        <v>50.8</v>
      </c>
      <c r="H151" s="18">
        <v>661.5</v>
      </c>
      <c r="I151" s="18">
        <v>661.5</v>
      </c>
      <c r="J151" s="18">
        <v>661.5</v>
      </c>
    </row>
    <row r="152" spans="1:10" s="100" customFormat="1" x14ac:dyDescent="0.25">
      <c r="A152" s="189"/>
      <c r="B152" s="178"/>
      <c r="C152" s="111" t="s">
        <v>671</v>
      </c>
      <c r="D152" s="153"/>
      <c r="E152" s="94" t="s">
        <v>347</v>
      </c>
      <c r="F152" s="18">
        <v>0</v>
      </c>
      <c r="G152" s="18">
        <v>0</v>
      </c>
      <c r="H152" s="18">
        <v>66.599999999999994</v>
      </c>
      <c r="I152" s="18">
        <v>103.2</v>
      </c>
      <c r="J152" s="18">
        <v>110</v>
      </c>
    </row>
    <row r="153" spans="1:10" s="100" customFormat="1" ht="31.5" x14ac:dyDescent="0.25">
      <c r="A153" s="184" t="s">
        <v>192</v>
      </c>
      <c r="B153" s="177" t="s">
        <v>656</v>
      </c>
      <c r="C153" s="113" t="s">
        <v>674</v>
      </c>
      <c r="D153" s="108" t="s">
        <v>675</v>
      </c>
      <c r="E153" s="98" t="s">
        <v>84</v>
      </c>
      <c r="F153" s="107" t="s">
        <v>377</v>
      </c>
      <c r="G153" s="18">
        <v>5</v>
      </c>
      <c r="H153" s="18">
        <v>5</v>
      </c>
      <c r="I153" s="18">
        <v>5</v>
      </c>
      <c r="J153" s="18">
        <v>5</v>
      </c>
    </row>
    <row r="154" spans="1:10" s="100" customFormat="1" ht="63" x14ac:dyDescent="0.25">
      <c r="A154" s="185"/>
      <c r="B154" s="186"/>
      <c r="C154" s="111" t="s">
        <v>658</v>
      </c>
      <c r="D154" s="108" t="s">
        <v>79</v>
      </c>
      <c r="E154" s="94" t="s">
        <v>347</v>
      </c>
      <c r="F154" s="18">
        <v>0</v>
      </c>
      <c r="G154" s="18">
        <v>494.8</v>
      </c>
      <c r="H154" s="18">
        <v>494.8</v>
      </c>
      <c r="I154" s="18">
        <v>494.8</v>
      </c>
      <c r="J154" s="18">
        <v>494.8</v>
      </c>
    </row>
    <row r="155" spans="1:10" s="100" customFormat="1" ht="94.5" x14ac:dyDescent="0.25">
      <c r="A155" s="184" t="s">
        <v>193</v>
      </c>
      <c r="B155" s="186" t="s">
        <v>656</v>
      </c>
      <c r="C155" s="113" t="s">
        <v>674</v>
      </c>
      <c r="D155" s="108" t="s">
        <v>676</v>
      </c>
      <c r="E155" s="98" t="s">
        <v>84</v>
      </c>
      <c r="F155" s="107" t="s">
        <v>377</v>
      </c>
      <c r="G155" s="18">
        <v>18</v>
      </c>
      <c r="H155" s="18">
        <v>18</v>
      </c>
      <c r="I155" s="18">
        <v>18</v>
      </c>
      <c r="J155" s="18">
        <v>18</v>
      </c>
    </row>
    <row r="156" spans="1:10" s="100" customFormat="1" ht="63" x14ac:dyDescent="0.25">
      <c r="A156" s="185"/>
      <c r="B156" s="178"/>
      <c r="C156" s="111" t="s">
        <v>658</v>
      </c>
      <c r="D156" s="108" t="s">
        <v>79</v>
      </c>
      <c r="E156" s="94" t="s">
        <v>347</v>
      </c>
      <c r="F156" s="18">
        <v>0</v>
      </c>
      <c r="G156" s="18">
        <v>90</v>
      </c>
      <c r="H156" s="18">
        <v>90</v>
      </c>
      <c r="I156" s="18">
        <v>90</v>
      </c>
      <c r="J156" s="18">
        <v>90</v>
      </c>
    </row>
    <row r="157" spans="1:10" s="100" customFormat="1" x14ac:dyDescent="0.25">
      <c r="A157" s="184" t="s">
        <v>194</v>
      </c>
      <c r="B157" s="177" t="s">
        <v>656</v>
      </c>
      <c r="C157" s="116" t="s">
        <v>677</v>
      </c>
      <c r="D157" s="108" t="s">
        <v>239</v>
      </c>
      <c r="E157" s="82" t="s">
        <v>208</v>
      </c>
      <c r="F157" s="107" t="s">
        <v>377</v>
      </c>
      <c r="G157" s="18">
        <v>1403.2815000000001</v>
      </c>
      <c r="H157" s="18">
        <v>671119</v>
      </c>
      <c r="I157" s="18">
        <v>671119</v>
      </c>
      <c r="J157" s="18">
        <v>671119</v>
      </c>
    </row>
    <row r="158" spans="1:10" s="100" customFormat="1" ht="63" x14ac:dyDescent="0.25">
      <c r="A158" s="185"/>
      <c r="B158" s="178"/>
      <c r="C158" s="111" t="s">
        <v>658</v>
      </c>
      <c r="D158" s="108" t="s">
        <v>79</v>
      </c>
      <c r="E158" s="94" t="s">
        <v>347</v>
      </c>
      <c r="F158" s="18">
        <v>0</v>
      </c>
      <c r="G158" s="18">
        <v>1100</v>
      </c>
      <c r="H158" s="18">
        <v>1300</v>
      </c>
      <c r="I158" s="18">
        <v>1300</v>
      </c>
      <c r="J158" s="18">
        <v>1300</v>
      </c>
    </row>
    <row r="159" spans="1:10" s="100" customFormat="1" ht="31.5" customHeight="1" x14ac:dyDescent="0.25">
      <c r="A159" s="184" t="s">
        <v>195</v>
      </c>
      <c r="B159" s="188" t="s">
        <v>678</v>
      </c>
      <c r="C159" s="113" t="s">
        <v>679</v>
      </c>
      <c r="D159" s="108" t="s">
        <v>680</v>
      </c>
      <c r="E159" s="82" t="s">
        <v>208</v>
      </c>
      <c r="F159" s="107" t="s">
        <v>377</v>
      </c>
      <c r="G159" s="18">
        <v>5500</v>
      </c>
      <c r="H159" s="18">
        <v>1000</v>
      </c>
      <c r="I159" s="18">
        <v>1000</v>
      </c>
      <c r="J159" s="18">
        <v>1000</v>
      </c>
    </row>
    <row r="160" spans="1:10" s="100" customFormat="1" ht="63" x14ac:dyDescent="0.25">
      <c r="A160" s="185"/>
      <c r="B160" s="188"/>
      <c r="C160" s="111" t="s">
        <v>687</v>
      </c>
      <c r="D160" s="108" t="s">
        <v>79</v>
      </c>
      <c r="E160" s="94" t="s">
        <v>347</v>
      </c>
      <c r="F160" s="18">
        <v>0</v>
      </c>
      <c r="G160" s="18">
        <v>398.8</v>
      </c>
      <c r="H160" s="18">
        <v>72.5</v>
      </c>
      <c r="I160" s="18">
        <v>72.5</v>
      </c>
      <c r="J160" s="18">
        <v>72.5</v>
      </c>
    </row>
    <row r="161" spans="1:10" s="100" customFormat="1" ht="31.5" x14ac:dyDescent="0.25">
      <c r="A161" s="184" t="s">
        <v>196</v>
      </c>
      <c r="B161" s="188" t="s">
        <v>678</v>
      </c>
      <c r="C161" s="113" t="s">
        <v>679</v>
      </c>
      <c r="D161" s="108" t="s">
        <v>681</v>
      </c>
      <c r="E161" s="82" t="s">
        <v>208</v>
      </c>
      <c r="F161" s="107" t="s">
        <v>377</v>
      </c>
      <c r="G161" s="18">
        <v>500</v>
      </c>
      <c r="H161" s="18">
        <v>1000</v>
      </c>
      <c r="I161" s="18">
        <v>1000</v>
      </c>
      <c r="J161" s="18">
        <v>1000</v>
      </c>
    </row>
    <row r="162" spans="1:10" s="100" customFormat="1" ht="63" x14ac:dyDescent="0.25">
      <c r="A162" s="185"/>
      <c r="B162" s="188"/>
      <c r="C162" s="111" t="s">
        <v>687</v>
      </c>
      <c r="D162" s="109" t="s">
        <v>79</v>
      </c>
      <c r="E162" s="94" t="s">
        <v>347</v>
      </c>
      <c r="F162" s="18">
        <v>0</v>
      </c>
      <c r="G162" s="18">
        <v>1071</v>
      </c>
      <c r="H162" s="18">
        <v>2150.5</v>
      </c>
      <c r="I162" s="18">
        <v>2150.5</v>
      </c>
      <c r="J162" s="18">
        <v>2150.5</v>
      </c>
    </row>
    <row r="163" spans="1:10" s="100" customFormat="1" x14ac:dyDescent="0.25">
      <c r="A163" s="184" t="s">
        <v>197</v>
      </c>
      <c r="B163" s="186" t="s">
        <v>678</v>
      </c>
      <c r="C163" s="113" t="s">
        <v>682</v>
      </c>
      <c r="D163" s="109" t="s">
        <v>683</v>
      </c>
      <c r="E163" s="82" t="s">
        <v>208</v>
      </c>
      <c r="F163" s="107" t="s">
        <v>377</v>
      </c>
      <c r="G163" s="18">
        <v>127</v>
      </c>
      <c r="H163" s="18">
        <v>2128</v>
      </c>
      <c r="I163" s="18">
        <v>2182.3000000000002</v>
      </c>
      <c r="J163" s="18">
        <v>2182.4</v>
      </c>
    </row>
    <row r="164" spans="1:10" s="100" customFormat="1" x14ac:dyDescent="0.25">
      <c r="A164" s="187"/>
      <c r="B164" s="186"/>
      <c r="C164" s="111" t="s">
        <v>687</v>
      </c>
      <c r="D164" s="177" t="s">
        <v>79</v>
      </c>
      <c r="E164" s="94" t="s">
        <v>347</v>
      </c>
      <c r="F164" s="18">
        <v>0</v>
      </c>
      <c r="G164" s="18">
        <v>420</v>
      </c>
      <c r="H164" s="18">
        <v>332.8</v>
      </c>
      <c r="I164" s="18">
        <v>332.8</v>
      </c>
      <c r="J164" s="18">
        <v>332.8</v>
      </c>
    </row>
    <row r="165" spans="1:10" s="100" customFormat="1" x14ac:dyDescent="0.25">
      <c r="A165" s="185"/>
      <c r="B165" s="178"/>
      <c r="C165" s="111" t="s">
        <v>671</v>
      </c>
      <c r="D165" s="178"/>
      <c r="E165" s="94" t="s">
        <v>347</v>
      </c>
      <c r="F165" s="18">
        <v>0</v>
      </c>
      <c r="G165" s="18">
        <v>0</v>
      </c>
      <c r="H165" s="18">
        <v>1147.9000000000001</v>
      </c>
      <c r="I165" s="18">
        <v>1161.4000000000001</v>
      </c>
      <c r="J165" s="18">
        <v>1200</v>
      </c>
    </row>
    <row r="166" spans="1:10" s="100" customFormat="1" ht="15.75" customHeight="1" x14ac:dyDescent="0.25">
      <c r="A166" s="184" t="s">
        <v>213</v>
      </c>
      <c r="B166" s="188" t="s">
        <v>212</v>
      </c>
      <c r="C166" s="113" t="s">
        <v>684</v>
      </c>
      <c r="D166" s="109" t="s">
        <v>685</v>
      </c>
      <c r="E166" s="82" t="s">
        <v>208</v>
      </c>
      <c r="F166" s="18">
        <v>1103</v>
      </c>
      <c r="G166" s="18">
        <v>1203</v>
      </c>
      <c r="H166" s="18">
        <v>903</v>
      </c>
      <c r="I166" s="18">
        <v>742</v>
      </c>
      <c r="J166" s="18">
        <v>742</v>
      </c>
    </row>
    <row r="167" spans="1:10" s="100" customFormat="1" x14ac:dyDescent="0.25">
      <c r="A167" s="187"/>
      <c r="B167" s="188"/>
      <c r="C167" s="111" t="s">
        <v>688</v>
      </c>
      <c r="D167" s="177" t="s">
        <v>79</v>
      </c>
      <c r="E167" s="94" t="s">
        <v>347</v>
      </c>
      <c r="F167" s="18">
        <v>17297.400000000001</v>
      </c>
      <c r="G167" s="18">
        <v>18963.599999999999</v>
      </c>
      <c r="H167" s="18">
        <v>14834.9</v>
      </c>
      <c r="I167" s="18">
        <v>14834.9</v>
      </c>
      <c r="J167" s="18">
        <v>14834.9</v>
      </c>
    </row>
    <row r="168" spans="1:10" s="100" customFormat="1" x14ac:dyDescent="0.25">
      <c r="A168" s="185"/>
      <c r="B168" s="188"/>
      <c r="C168" s="111" t="s">
        <v>671</v>
      </c>
      <c r="D168" s="178"/>
      <c r="E168" s="94" t="s">
        <v>347</v>
      </c>
      <c r="F168" s="18">
        <v>242.3</v>
      </c>
      <c r="G168" s="18">
        <v>265</v>
      </c>
      <c r="H168" s="18">
        <v>266.5</v>
      </c>
      <c r="I168" s="18">
        <v>274</v>
      </c>
      <c r="J168" s="18">
        <v>282</v>
      </c>
    </row>
    <row r="169" spans="1:10" s="100" customFormat="1" ht="31.5" x14ac:dyDescent="0.25">
      <c r="A169" s="184" t="s">
        <v>214</v>
      </c>
      <c r="B169" s="188" t="s">
        <v>212</v>
      </c>
      <c r="C169" s="113" t="s">
        <v>684</v>
      </c>
      <c r="D169" s="109" t="s">
        <v>217</v>
      </c>
      <c r="E169" s="82" t="s">
        <v>208</v>
      </c>
      <c r="F169" s="18">
        <v>350</v>
      </c>
      <c r="G169" s="18">
        <v>250</v>
      </c>
      <c r="H169" s="18">
        <v>100</v>
      </c>
      <c r="I169" s="18">
        <v>100</v>
      </c>
      <c r="J169" s="18">
        <v>100</v>
      </c>
    </row>
    <row r="170" spans="1:10" s="100" customFormat="1" ht="63" x14ac:dyDescent="0.25">
      <c r="A170" s="185"/>
      <c r="B170" s="188"/>
      <c r="C170" s="111" t="s">
        <v>688</v>
      </c>
      <c r="D170" s="109" t="s">
        <v>79</v>
      </c>
      <c r="E170" s="94" t="s">
        <v>347</v>
      </c>
      <c r="F170" s="18">
        <v>726.1</v>
      </c>
      <c r="G170" s="18">
        <v>529</v>
      </c>
      <c r="H170" s="18">
        <v>251.5</v>
      </c>
      <c r="I170" s="18">
        <v>251.5</v>
      </c>
      <c r="J170" s="18">
        <v>251.5</v>
      </c>
    </row>
    <row r="171" spans="1:10" s="100" customFormat="1" x14ac:dyDescent="0.25">
      <c r="A171" s="189" t="s">
        <v>215</v>
      </c>
      <c r="B171" s="188" t="s">
        <v>212</v>
      </c>
      <c r="C171" s="113" t="s">
        <v>684</v>
      </c>
      <c r="D171" s="109" t="s">
        <v>686</v>
      </c>
      <c r="E171" s="82" t="s">
        <v>208</v>
      </c>
      <c r="F171" s="18">
        <v>50</v>
      </c>
      <c r="G171" s="18">
        <v>50</v>
      </c>
      <c r="H171" s="18">
        <v>10</v>
      </c>
      <c r="I171" s="18">
        <v>10</v>
      </c>
      <c r="J171" s="18">
        <v>10</v>
      </c>
    </row>
    <row r="172" spans="1:10" s="100" customFormat="1" ht="63" x14ac:dyDescent="0.25">
      <c r="A172" s="189"/>
      <c r="B172" s="188"/>
      <c r="C172" s="111" t="s">
        <v>688</v>
      </c>
      <c r="D172" s="109" t="s">
        <v>79</v>
      </c>
      <c r="E172" s="94" t="s">
        <v>347</v>
      </c>
      <c r="F172" s="18">
        <v>232.1</v>
      </c>
      <c r="G172" s="18">
        <v>235.5</v>
      </c>
      <c r="H172" s="18">
        <v>50.4</v>
      </c>
      <c r="I172" s="18">
        <v>50.4</v>
      </c>
      <c r="J172" s="18">
        <v>50.4</v>
      </c>
    </row>
    <row r="173" spans="1:10" s="100" customFormat="1" ht="31.5" x14ac:dyDescent="0.25">
      <c r="A173" s="189" t="s">
        <v>216</v>
      </c>
      <c r="B173" s="188" t="s">
        <v>212</v>
      </c>
      <c r="C173" s="113" t="s">
        <v>689</v>
      </c>
      <c r="D173" s="109" t="s">
        <v>218</v>
      </c>
      <c r="E173" s="82" t="s">
        <v>208</v>
      </c>
      <c r="F173" s="18">
        <v>2200</v>
      </c>
      <c r="G173" s="107" t="s">
        <v>377</v>
      </c>
      <c r="H173" s="18">
        <v>1800</v>
      </c>
      <c r="I173" s="18">
        <v>1480</v>
      </c>
      <c r="J173" s="18">
        <v>1480</v>
      </c>
    </row>
    <row r="174" spans="1:10" s="100" customFormat="1" ht="63" x14ac:dyDescent="0.25">
      <c r="A174" s="189"/>
      <c r="B174" s="188"/>
      <c r="C174" s="111" t="s">
        <v>688</v>
      </c>
      <c r="D174" s="109" t="s">
        <v>79</v>
      </c>
      <c r="E174" s="94" t="s">
        <v>347</v>
      </c>
      <c r="F174" s="18">
        <v>2404.1</v>
      </c>
      <c r="G174" s="18">
        <v>0</v>
      </c>
      <c r="H174" s="18">
        <v>2124.4</v>
      </c>
      <c r="I174" s="18">
        <v>2124.4</v>
      </c>
      <c r="J174" s="18">
        <v>2124.4</v>
      </c>
    </row>
    <row r="175" spans="1:10" s="100" customFormat="1" ht="27.75" customHeight="1" x14ac:dyDescent="0.25">
      <c r="A175" s="184" t="s">
        <v>223</v>
      </c>
      <c r="B175" s="188" t="s">
        <v>212</v>
      </c>
      <c r="C175" s="113" t="s">
        <v>689</v>
      </c>
      <c r="D175" s="109" t="s">
        <v>219</v>
      </c>
      <c r="E175" s="82" t="s">
        <v>208</v>
      </c>
      <c r="F175" s="18">
        <v>407</v>
      </c>
      <c r="G175" s="18">
        <v>407</v>
      </c>
      <c r="H175" s="18">
        <v>747</v>
      </c>
      <c r="I175" s="18">
        <v>748</v>
      </c>
      <c r="J175" s="18">
        <v>748</v>
      </c>
    </row>
    <row r="176" spans="1:10" s="100" customFormat="1" x14ac:dyDescent="0.25">
      <c r="A176" s="187"/>
      <c r="B176" s="188"/>
      <c r="C176" s="111" t="s">
        <v>688</v>
      </c>
      <c r="D176" s="177" t="s">
        <v>79</v>
      </c>
      <c r="E176" s="94" t="s">
        <v>347</v>
      </c>
      <c r="F176" s="18">
        <v>1796.5</v>
      </c>
      <c r="G176" s="18">
        <v>3484.2</v>
      </c>
      <c r="H176" s="18">
        <v>8085.4</v>
      </c>
      <c r="I176" s="18">
        <v>8085.4</v>
      </c>
      <c r="J176" s="18">
        <v>8085.4</v>
      </c>
    </row>
    <row r="177" spans="1:10" s="100" customFormat="1" x14ac:dyDescent="0.25">
      <c r="A177" s="185"/>
      <c r="B177" s="188"/>
      <c r="C177" s="111" t="s">
        <v>671</v>
      </c>
      <c r="D177" s="178"/>
      <c r="E177" s="94" t="s">
        <v>347</v>
      </c>
      <c r="F177" s="18">
        <v>565.30999999999995</v>
      </c>
      <c r="G177" s="18">
        <v>618.4</v>
      </c>
      <c r="H177" s="18">
        <v>621.79999999999995</v>
      </c>
      <c r="I177" s="18">
        <v>639.6</v>
      </c>
      <c r="J177" s="18">
        <v>642</v>
      </c>
    </row>
    <row r="178" spans="1:10" s="100" customFormat="1" ht="23.25" customHeight="1" x14ac:dyDescent="0.25">
      <c r="A178" s="184" t="s">
        <v>224</v>
      </c>
      <c r="B178" s="188" t="s">
        <v>212</v>
      </c>
      <c r="C178" s="113" t="s">
        <v>689</v>
      </c>
      <c r="D178" s="109" t="s">
        <v>220</v>
      </c>
      <c r="E178" s="82" t="s">
        <v>208</v>
      </c>
      <c r="F178" s="18">
        <v>1203</v>
      </c>
      <c r="G178" s="18">
        <v>903</v>
      </c>
      <c r="H178" s="18">
        <v>743</v>
      </c>
      <c r="I178" s="18">
        <v>742</v>
      </c>
      <c r="J178" s="18">
        <v>742</v>
      </c>
    </row>
    <row r="179" spans="1:10" s="100" customFormat="1" x14ac:dyDescent="0.25">
      <c r="A179" s="187"/>
      <c r="B179" s="188"/>
      <c r="C179" s="111" t="s">
        <v>688</v>
      </c>
      <c r="D179" s="177" t="s">
        <v>79</v>
      </c>
      <c r="E179" s="94" t="s">
        <v>347</v>
      </c>
      <c r="F179" s="18">
        <v>4000.1</v>
      </c>
      <c r="G179" s="18">
        <v>3084.3</v>
      </c>
      <c r="H179" s="18">
        <v>2563.1</v>
      </c>
      <c r="I179" s="18">
        <v>2563.1</v>
      </c>
      <c r="J179" s="18">
        <v>2563.1</v>
      </c>
    </row>
    <row r="180" spans="1:10" s="100" customFormat="1" x14ac:dyDescent="0.25">
      <c r="A180" s="185"/>
      <c r="B180" s="188"/>
      <c r="C180" s="111" t="s">
        <v>671</v>
      </c>
      <c r="D180" s="178"/>
      <c r="E180" s="94" t="s">
        <v>347</v>
      </c>
      <c r="F180" s="18">
        <v>290.5</v>
      </c>
      <c r="G180" s="18">
        <v>295.60000000000002</v>
      </c>
      <c r="H180" s="18">
        <v>319.60000000000002</v>
      </c>
      <c r="I180" s="18">
        <v>328.6</v>
      </c>
      <c r="J180" s="18">
        <v>337</v>
      </c>
    </row>
    <row r="181" spans="1:10" s="100" customFormat="1" x14ac:dyDescent="0.25">
      <c r="A181" s="189" t="s">
        <v>225</v>
      </c>
      <c r="B181" s="177" t="s">
        <v>690</v>
      </c>
      <c r="C181" s="111" t="s">
        <v>691</v>
      </c>
      <c r="D181" s="109" t="s">
        <v>230</v>
      </c>
      <c r="E181" s="82" t="s">
        <v>231</v>
      </c>
      <c r="F181" s="107" t="s">
        <v>377</v>
      </c>
      <c r="G181" s="18">
        <v>37.4</v>
      </c>
      <c r="H181" s="18">
        <v>37.4</v>
      </c>
      <c r="I181" s="18">
        <v>37.4</v>
      </c>
      <c r="J181" s="18">
        <v>37.4</v>
      </c>
    </row>
    <row r="182" spans="1:10" s="100" customFormat="1" ht="63" x14ac:dyDescent="0.25">
      <c r="A182" s="189"/>
      <c r="B182" s="186"/>
      <c r="C182" s="111" t="s">
        <v>698</v>
      </c>
      <c r="D182" s="109" t="s">
        <v>79</v>
      </c>
      <c r="E182" s="94" t="s">
        <v>347</v>
      </c>
      <c r="F182" s="18">
        <v>0</v>
      </c>
      <c r="G182" s="18">
        <v>109.6</v>
      </c>
      <c r="H182" s="18">
        <v>109.6</v>
      </c>
      <c r="I182" s="18">
        <v>109.6</v>
      </c>
      <c r="J182" s="18">
        <v>109.6</v>
      </c>
    </row>
    <row r="183" spans="1:10" s="100" customFormat="1" ht="31.5" x14ac:dyDescent="0.25">
      <c r="A183" s="184" t="s">
        <v>226</v>
      </c>
      <c r="B183" s="177" t="s">
        <v>690</v>
      </c>
      <c r="C183" s="111" t="s">
        <v>692</v>
      </c>
      <c r="D183" s="109" t="s">
        <v>693</v>
      </c>
      <c r="E183" s="82" t="s">
        <v>208</v>
      </c>
      <c r="F183" s="107" t="s">
        <v>377</v>
      </c>
      <c r="G183" s="18">
        <v>5</v>
      </c>
      <c r="H183" s="18">
        <v>104</v>
      </c>
      <c r="I183" s="18">
        <v>104</v>
      </c>
      <c r="J183" s="18">
        <v>104</v>
      </c>
    </row>
    <row r="184" spans="1:10" s="100" customFormat="1" ht="63" x14ac:dyDescent="0.25">
      <c r="A184" s="185"/>
      <c r="B184" s="178"/>
      <c r="C184" s="111" t="s">
        <v>698</v>
      </c>
      <c r="D184" s="109" t="s">
        <v>79</v>
      </c>
      <c r="E184" s="94" t="s">
        <v>347</v>
      </c>
      <c r="F184" s="18">
        <v>0</v>
      </c>
      <c r="G184" s="18">
        <v>40.700000000000003</v>
      </c>
      <c r="H184" s="18">
        <v>879.2</v>
      </c>
      <c r="I184" s="18">
        <v>879.2</v>
      </c>
      <c r="J184" s="18">
        <v>879.2</v>
      </c>
    </row>
    <row r="185" spans="1:10" s="100" customFormat="1" x14ac:dyDescent="0.25">
      <c r="A185" s="184" t="s">
        <v>227</v>
      </c>
      <c r="B185" s="177" t="s">
        <v>690</v>
      </c>
      <c r="C185" s="111" t="s">
        <v>694</v>
      </c>
      <c r="D185" s="109" t="s">
        <v>695</v>
      </c>
      <c r="E185" s="82" t="s">
        <v>231</v>
      </c>
      <c r="F185" s="107" t="s">
        <v>377</v>
      </c>
      <c r="G185" s="107" t="s">
        <v>377</v>
      </c>
      <c r="H185" s="18">
        <v>120</v>
      </c>
      <c r="I185" s="18">
        <v>120</v>
      </c>
      <c r="J185" s="18">
        <v>120</v>
      </c>
    </row>
    <row r="186" spans="1:10" s="100" customFormat="1" ht="63" x14ac:dyDescent="0.25">
      <c r="A186" s="185"/>
      <c r="B186" s="178"/>
      <c r="C186" s="111" t="s">
        <v>698</v>
      </c>
      <c r="D186" s="109" t="s">
        <v>79</v>
      </c>
      <c r="E186" s="94" t="s">
        <v>347</v>
      </c>
      <c r="F186" s="18">
        <v>0</v>
      </c>
      <c r="G186" s="18">
        <v>0</v>
      </c>
      <c r="H186" s="18">
        <v>600</v>
      </c>
      <c r="I186" s="18">
        <v>600</v>
      </c>
      <c r="J186" s="18">
        <v>600</v>
      </c>
    </row>
    <row r="187" spans="1:10" s="100" customFormat="1" ht="47.25" x14ac:dyDescent="0.25">
      <c r="A187" s="184" t="s">
        <v>228</v>
      </c>
      <c r="B187" s="177" t="s">
        <v>690</v>
      </c>
      <c r="C187" s="111" t="s">
        <v>694</v>
      </c>
      <c r="D187" s="115" t="s">
        <v>232</v>
      </c>
      <c r="E187" s="91" t="s">
        <v>208</v>
      </c>
      <c r="F187" s="107" t="s">
        <v>377</v>
      </c>
      <c r="G187" s="107" t="s">
        <v>377</v>
      </c>
      <c r="H187" s="18">
        <v>0.1</v>
      </c>
      <c r="I187" s="18">
        <v>0.1</v>
      </c>
      <c r="J187" s="18">
        <v>0.1</v>
      </c>
    </row>
    <row r="188" spans="1:10" s="100" customFormat="1" ht="63" x14ac:dyDescent="0.25">
      <c r="A188" s="185"/>
      <c r="B188" s="178"/>
      <c r="C188" s="111" t="s">
        <v>671</v>
      </c>
      <c r="D188" s="109" t="s">
        <v>79</v>
      </c>
      <c r="E188" s="94" t="s">
        <v>347</v>
      </c>
      <c r="F188" s="18">
        <v>0</v>
      </c>
      <c r="G188" s="18">
        <v>0</v>
      </c>
      <c r="H188" s="18">
        <v>1207.9000000000001</v>
      </c>
      <c r="I188" s="18">
        <v>1223.2</v>
      </c>
      <c r="J188" s="18">
        <v>1238</v>
      </c>
    </row>
    <row r="189" spans="1:10" s="100" customFormat="1" x14ac:dyDescent="0.25">
      <c r="A189" s="184" t="s">
        <v>700</v>
      </c>
      <c r="B189" s="177" t="s">
        <v>696</v>
      </c>
      <c r="C189" s="111" t="s">
        <v>697</v>
      </c>
      <c r="D189" s="109" t="s">
        <v>244</v>
      </c>
      <c r="E189" s="82" t="s">
        <v>208</v>
      </c>
      <c r="F189" s="107" t="s">
        <v>377</v>
      </c>
      <c r="G189" s="18">
        <v>1591</v>
      </c>
      <c r="H189" s="18">
        <v>1000</v>
      </c>
      <c r="I189" s="18">
        <v>2696.7</v>
      </c>
      <c r="J189" s="18">
        <v>2696.7</v>
      </c>
    </row>
    <row r="190" spans="1:10" s="100" customFormat="1" ht="63" x14ac:dyDescent="0.25">
      <c r="A190" s="185"/>
      <c r="B190" s="178"/>
      <c r="C190" s="111" t="s">
        <v>699</v>
      </c>
      <c r="D190" s="109" t="s">
        <v>79</v>
      </c>
      <c r="E190" s="94" t="s">
        <v>347</v>
      </c>
      <c r="F190" s="18">
        <v>0</v>
      </c>
      <c r="G190" s="18">
        <v>2303.8000000000002</v>
      </c>
      <c r="H190" s="18">
        <v>1581.9</v>
      </c>
      <c r="I190" s="18">
        <v>1581.9</v>
      </c>
      <c r="J190" s="18">
        <v>1581.9</v>
      </c>
    </row>
    <row r="191" spans="1:10" s="8" customFormat="1" ht="47.25" x14ac:dyDescent="0.25">
      <c r="A191" s="152" t="s">
        <v>701</v>
      </c>
      <c r="B191" s="153" t="s">
        <v>198</v>
      </c>
      <c r="C191" s="36" t="s">
        <v>394</v>
      </c>
      <c r="D191" s="35" t="s">
        <v>199</v>
      </c>
      <c r="E191" s="94" t="s">
        <v>200</v>
      </c>
      <c r="F191" s="18">
        <v>179.9</v>
      </c>
      <c r="G191" s="107" t="s">
        <v>377</v>
      </c>
      <c r="H191" s="107" t="s">
        <v>377</v>
      </c>
      <c r="I191" s="107" t="s">
        <v>377</v>
      </c>
      <c r="J191" s="107" t="s">
        <v>377</v>
      </c>
    </row>
    <row r="192" spans="1:10" s="8" customFormat="1" ht="63" x14ac:dyDescent="0.25">
      <c r="A192" s="152"/>
      <c r="B192" s="153"/>
      <c r="C192" s="36" t="s">
        <v>658</v>
      </c>
      <c r="D192" s="92" t="s">
        <v>79</v>
      </c>
      <c r="E192" s="94" t="s">
        <v>347</v>
      </c>
      <c r="F192" s="17">
        <v>527.1</v>
      </c>
      <c r="G192" s="18">
        <v>0</v>
      </c>
      <c r="H192" s="18">
        <v>0</v>
      </c>
      <c r="I192" s="18">
        <v>0</v>
      </c>
      <c r="J192" s="18">
        <v>0</v>
      </c>
    </row>
    <row r="193" spans="1:10" s="8" customFormat="1" ht="47.25" x14ac:dyDescent="0.25">
      <c r="A193" s="152" t="s">
        <v>702</v>
      </c>
      <c r="B193" s="153" t="s">
        <v>198</v>
      </c>
      <c r="C193" s="36" t="s">
        <v>394</v>
      </c>
      <c r="D193" s="35" t="s">
        <v>201</v>
      </c>
      <c r="E193" s="94" t="s">
        <v>200</v>
      </c>
      <c r="F193" s="18">
        <v>7588</v>
      </c>
      <c r="G193" s="18">
        <v>1</v>
      </c>
      <c r="H193" s="107" t="s">
        <v>377</v>
      </c>
      <c r="I193" s="107" t="s">
        <v>377</v>
      </c>
      <c r="J193" s="107" t="s">
        <v>377</v>
      </c>
    </row>
    <row r="194" spans="1:10" s="100" customFormat="1" ht="36" customHeight="1" x14ac:dyDescent="0.25">
      <c r="A194" s="152"/>
      <c r="B194" s="153"/>
      <c r="C194" s="36" t="s">
        <v>658</v>
      </c>
      <c r="D194" s="156" t="s">
        <v>79</v>
      </c>
      <c r="E194" s="94" t="s">
        <v>347</v>
      </c>
      <c r="F194" s="18">
        <v>7420.9</v>
      </c>
      <c r="G194" s="18">
        <v>0</v>
      </c>
      <c r="H194" s="18">
        <v>0</v>
      </c>
      <c r="I194" s="18">
        <v>0</v>
      </c>
      <c r="J194" s="18">
        <v>0</v>
      </c>
    </row>
    <row r="195" spans="1:10" s="8" customFormat="1" ht="32.25" customHeight="1" x14ac:dyDescent="0.25">
      <c r="A195" s="152"/>
      <c r="B195" s="153"/>
      <c r="C195" s="36" t="s">
        <v>671</v>
      </c>
      <c r="D195" s="157"/>
      <c r="E195" s="94" t="s">
        <v>347</v>
      </c>
      <c r="F195" s="17">
        <v>48.5</v>
      </c>
      <c r="G195" s="17">
        <v>50</v>
      </c>
      <c r="H195" s="18">
        <v>0</v>
      </c>
      <c r="I195" s="18">
        <v>0</v>
      </c>
      <c r="J195" s="18">
        <v>0</v>
      </c>
    </row>
    <row r="196" spans="1:10" s="8" customFormat="1" ht="94.5" x14ac:dyDescent="0.25">
      <c r="A196" s="152" t="s">
        <v>703</v>
      </c>
      <c r="B196" s="153" t="s">
        <v>198</v>
      </c>
      <c r="C196" s="36" t="s">
        <v>394</v>
      </c>
      <c r="D196" s="35" t="s">
        <v>202</v>
      </c>
      <c r="E196" s="94" t="s">
        <v>84</v>
      </c>
      <c r="F196" s="16">
        <v>23</v>
      </c>
      <c r="G196" s="107" t="s">
        <v>377</v>
      </c>
      <c r="H196" s="107" t="s">
        <v>377</v>
      </c>
      <c r="I196" s="107" t="s">
        <v>377</v>
      </c>
      <c r="J196" s="107" t="s">
        <v>377</v>
      </c>
    </row>
    <row r="197" spans="1:10" s="8" customFormat="1" ht="63" x14ac:dyDescent="0.25">
      <c r="A197" s="152"/>
      <c r="B197" s="153"/>
      <c r="C197" s="36" t="s">
        <v>658</v>
      </c>
      <c r="D197" s="92" t="s">
        <v>79</v>
      </c>
      <c r="E197" s="94" t="s">
        <v>347</v>
      </c>
      <c r="F197" s="17">
        <v>615</v>
      </c>
      <c r="G197" s="18">
        <v>0</v>
      </c>
      <c r="H197" s="18">
        <v>0</v>
      </c>
      <c r="I197" s="18">
        <v>0</v>
      </c>
      <c r="J197" s="18">
        <v>0</v>
      </c>
    </row>
    <row r="198" spans="1:10" s="8" customFormat="1" ht="47.25" x14ac:dyDescent="0.25">
      <c r="A198" s="152" t="s">
        <v>704</v>
      </c>
      <c r="B198" s="153" t="s">
        <v>198</v>
      </c>
      <c r="C198" s="36" t="s">
        <v>394</v>
      </c>
      <c r="D198" s="35" t="s">
        <v>203</v>
      </c>
      <c r="E198" s="94" t="s">
        <v>200</v>
      </c>
      <c r="F198" s="117">
        <v>25395</v>
      </c>
      <c r="G198" s="117">
        <v>150</v>
      </c>
      <c r="H198" s="107" t="s">
        <v>377</v>
      </c>
      <c r="I198" s="107" t="s">
        <v>377</v>
      </c>
      <c r="J198" s="107" t="s">
        <v>377</v>
      </c>
    </row>
    <row r="199" spans="1:10" s="100" customFormat="1" ht="30" customHeight="1" x14ac:dyDescent="0.25">
      <c r="A199" s="152"/>
      <c r="B199" s="153"/>
      <c r="C199" s="36" t="s">
        <v>658</v>
      </c>
      <c r="D199" s="156" t="s">
        <v>79</v>
      </c>
      <c r="E199" s="94" t="s">
        <v>347</v>
      </c>
      <c r="F199" s="117">
        <v>9986.9</v>
      </c>
      <c r="G199" s="18">
        <v>0</v>
      </c>
      <c r="H199" s="18">
        <v>0</v>
      </c>
      <c r="I199" s="18">
        <v>0</v>
      </c>
      <c r="J199" s="18">
        <v>0</v>
      </c>
    </row>
    <row r="200" spans="1:10" s="8" customFormat="1" ht="35.25" customHeight="1" x14ac:dyDescent="0.25">
      <c r="A200" s="152"/>
      <c r="B200" s="153"/>
      <c r="C200" s="36" t="s">
        <v>671</v>
      </c>
      <c r="D200" s="157"/>
      <c r="E200" s="94" t="s">
        <v>347</v>
      </c>
      <c r="F200" s="117">
        <v>480.62</v>
      </c>
      <c r="G200" s="117">
        <v>525</v>
      </c>
      <c r="H200" s="18">
        <v>0</v>
      </c>
      <c r="I200" s="18">
        <v>0</v>
      </c>
      <c r="J200" s="18">
        <v>0</v>
      </c>
    </row>
    <row r="201" spans="1:10" s="8" customFormat="1" ht="47.25" x14ac:dyDescent="0.25">
      <c r="A201" s="152" t="s">
        <v>705</v>
      </c>
      <c r="B201" s="153" t="s">
        <v>198</v>
      </c>
      <c r="C201" s="36" t="s">
        <v>394</v>
      </c>
      <c r="D201" s="35" t="s">
        <v>204</v>
      </c>
      <c r="E201" s="94" t="s">
        <v>84</v>
      </c>
      <c r="F201" s="16">
        <v>30</v>
      </c>
      <c r="G201" s="107" t="s">
        <v>377</v>
      </c>
      <c r="H201" s="107" t="s">
        <v>377</v>
      </c>
      <c r="I201" s="107" t="s">
        <v>377</v>
      </c>
      <c r="J201" s="107" t="s">
        <v>377</v>
      </c>
    </row>
    <row r="202" spans="1:10" s="8" customFormat="1" ht="63" x14ac:dyDescent="0.25">
      <c r="A202" s="152"/>
      <c r="B202" s="153"/>
      <c r="C202" s="36" t="s">
        <v>658</v>
      </c>
      <c r="D202" s="92" t="s">
        <v>79</v>
      </c>
      <c r="E202" s="94" t="s">
        <v>347</v>
      </c>
      <c r="F202" s="17">
        <v>150</v>
      </c>
      <c r="G202" s="18">
        <v>0</v>
      </c>
      <c r="H202" s="18">
        <v>0</v>
      </c>
      <c r="I202" s="18">
        <v>0</v>
      </c>
      <c r="J202" s="18">
        <v>0</v>
      </c>
    </row>
    <row r="203" spans="1:10" s="8" customFormat="1" ht="63" x14ac:dyDescent="0.25">
      <c r="A203" s="152" t="s">
        <v>706</v>
      </c>
      <c r="B203" s="153" t="s">
        <v>198</v>
      </c>
      <c r="C203" s="36" t="s">
        <v>394</v>
      </c>
      <c r="D203" s="35" t="s">
        <v>205</v>
      </c>
      <c r="E203" s="94" t="s">
        <v>84</v>
      </c>
      <c r="F203" s="16">
        <v>35</v>
      </c>
      <c r="G203" s="16">
        <v>10</v>
      </c>
      <c r="H203" s="107" t="s">
        <v>377</v>
      </c>
      <c r="I203" s="107" t="s">
        <v>377</v>
      </c>
      <c r="J203" s="107" t="s">
        <v>377</v>
      </c>
    </row>
    <row r="204" spans="1:10" s="100" customFormat="1" x14ac:dyDescent="0.25">
      <c r="A204" s="152"/>
      <c r="B204" s="153"/>
      <c r="C204" s="36" t="s">
        <v>658</v>
      </c>
      <c r="D204" s="156" t="s">
        <v>79</v>
      </c>
      <c r="E204" s="94" t="s">
        <v>347</v>
      </c>
      <c r="F204" s="18">
        <v>50</v>
      </c>
      <c r="G204" s="18">
        <v>0</v>
      </c>
      <c r="H204" s="18">
        <v>0</v>
      </c>
      <c r="I204" s="18">
        <v>0</v>
      </c>
      <c r="J204" s="18">
        <v>0</v>
      </c>
    </row>
    <row r="205" spans="1:10" s="8" customFormat="1" x14ac:dyDescent="0.25">
      <c r="A205" s="152"/>
      <c r="B205" s="153"/>
      <c r="C205" s="36" t="s">
        <v>671</v>
      </c>
      <c r="D205" s="157"/>
      <c r="E205" s="94" t="s">
        <v>347</v>
      </c>
      <c r="F205" s="18">
        <v>60.48</v>
      </c>
      <c r="G205" s="18">
        <v>66.23</v>
      </c>
      <c r="H205" s="18">
        <v>0</v>
      </c>
      <c r="I205" s="18">
        <v>0</v>
      </c>
      <c r="J205" s="18">
        <v>0</v>
      </c>
    </row>
    <row r="206" spans="1:10" s="8" customFormat="1" ht="63" x14ac:dyDescent="0.25">
      <c r="A206" s="152" t="s">
        <v>707</v>
      </c>
      <c r="B206" s="153" t="s">
        <v>198</v>
      </c>
      <c r="C206" s="36" t="s">
        <v>394</v>
      </c>
      <c r="D206" s="35" t="s">
        <v>206</v>
      </c>
      <c r="E206" s="94" t="s">
        <v>84</v>
      </c>
      <c r="F206" s="16">
        <v>227</v>
      </c>
      <c r="G206" s="16">
        <v>70</v>
      </c>
      <c r="H206" s="107" t="s">
        <v>377</v>
      </c>
      <c r="I206" s="107" t="s">
        <v>377</v>
      </c>
      <c r="J206" s="107" t="s">
        <v>377</v>
      </c>
    </row>
    <row r="207" spans="1:10" s="100" customFormat="1" ht="33.75" customHeight="1" x14ac:dyDescent="0.25">
      <c r="A207" s="152"/>
      <c r="B207" s="153"/>
      <c r="C207" s="36" t="s">
        <v>658</v>
      </c>
      <c r="D207" s="156" t="s">
        <v>79</v>
      </c>
      <c r="E207" s="94" t="s">
        <v>347</v>
      </c>
      <c r="F207" s="18">
        <v>314</v>
      </c>
      <c r="G207" s="18">
        <v>0</v>
      </c>
      <c r="H207" s="18">
        <v>0</v>
      </c>
      <c r="I207" s="18">
        <v>0</v>
      </c>
      <c r="J207" s="18">
        <v>0</v>
      </c>
    </row>
    <row r="208" spans="1:10" s="8" customFormat="1" ht="33.75" customHeight="1" x14ac:dyDescent="0.25">
      <c r="A208" s="152"/>
      <c r="B208" s="153"/>
      <c r="C208" s="36" t="s">
        <v>671</v>
      </c>
      <c r="D208" s="157"/>
      <c r="E208" s="94" t="s">
        <v>347</v>
      </c>
      <c r="F208" s="17">
        <v>423.34</v>
      </c>
      <c r="G208" s="17">
        <v>428.65</v>
      </c>
      <c r="H208" s="18">
        <v>0</v>
      </c>
      <c r="I208" s="18">
        <v>0</v>
      </c>
      <c r="J208" s="18">
        <v>0</v>
      </c>
    </row>
    <row r="209" spans="1:10" s="8" customFormat="1" ht="78.75" x14ac:dyDescent="0.25">
      <c r="A209" s="152" t="s">
        <v>708</v>
      </c>
      <c r="B209" s="153" t="s">
        <v>198</v>
      </c>
      <c r="C209" s="36" t="s">
        <v>657</v>
      </c>
      <c r="D209" s="35" t="s">
        <v>207</v>
      </c>
      <c r="E209" s="94" t="s">
        <v>208</v>
      </c>
      <c r="F209" s="17">
        <v>265264</v>
      </c>
      <c r="G209" s="107" t="s">
        <v>377</v>
      </c>
      <c r="H209" s="107" t="s">
        <v>377</v>
      </c>
      <c r="I209" s="107" t="s">
        <v>377</v>
      </c>
      <c r="J209" s="107" t="s">
        <v>377</v>
      </c>
    </row>
    <row r="210" spans="1:10" s="8" customFormat="1" ht="63" x14ac:dyDescent="0.25">
      <c r="A210" s="152"/>
      <c r="B210" s="153"/>
      <c r="C210" s="36" t="s">
        <v>658</v>
      </c>
      <c r="D210" s="92" t="s">
        <v>79</v>
      </c>
      <c r="E210" s="94" t="s">
        <v>347</v>
      </c>
      <c r="F210" s="17">
        <v>648</v>
      </c>
      <c r="G210" s="18">
        <v>0</v>
      </c>
      <c r="H210" s="18">
        <v>0</v>
      </c>
      <c r="I210" s="18">
        <v>0</v>
      </c>
      <c r="J210" s="18">
        <v>0</v>
      </c>
    </row>
    <row r="211" spans="1:10" s="8" customFormat="1" ht="47.25" x14ac:dyDescent="0.25">
      <c r="A211" s="152" t="s">
        <v>709</v>
      </c>
      <c r="B211" s="153" t="s">
        <v>198</v>
      </c>
      <c r="C211" s="36" t="s">
        <v>394</v>
      </c>
      <c r="D211" s="35" t="s">
        <v>712</v>
      </c>
      <c r="E211" s="94" t="s">
        <v>208</v>
      </c>
      <c r="F211" s="17">
        <v>671042</v>
      </c>
      <c r="G211" s="107" t="s">
        <v>377</v>
      </c>
      <c r="H211" s="107" t="s">
        <v>377</v>
      </c>
      <c r="I211" s="107" t="s">
        <v>377</v>
      </c>
      <c r="J211" s="107" t="s">
        <v>377</v>
      </c>
    </row>
    <row r="212" spans="1:10" s="8" customFormat="1" ht="63" x14ac:dyDescent="0.25">
      <c r="A212" s="152"/>
      <c r="B212" s="153"/>
      <c r="C212" s="36" t="s">
        <v>713</v>
      </c>
      <c r="D212" s="92" t="s">
        <v>79</v>
      </c>
      <c r="E212" s="94" t="s">
        <v>347</v>
      </c>
      <c r="F212" s="17">
        <v>470.8</v>
      </c>
      <c r="G212" s="18">
        <v>0</v>
      </c>
      <c r="H212" s="18">
        <v>0</v>
      </c>
      <c r="I212" s="18">
        <v>0</v>
      </c>
      <c r="J212" s="18">
        <v>0</v>
      </c>
    </row>
    <row r="213" spans="1:10" s="100" customFormat="1" ht="47.25" x14ac:dyDescent="0.25">
      <c r="A213" s="152" t="s">
        <v>710</v>
      </c>
      <c r="B213" s="153" t="s">
        <v>198</v>
      </c>
      <c r="C213" s="36" t="s">
        <v>394</v>
      </c>
      <c r="D213" s="35" t="s">
        <v>712</v>
      </c>
      <c r="E213" s="94" t="s">
        <v>208</v>
      </c>
      <c r="F213" s="17">
        <v>647783</v>
      </c>
      <c r="G213" s="107" t="s">
        <v>377</v>
      </c>
      <c r="H213" s="107" t="s">
        <v>377</v>
      </c>
      <c r="I213" s="107" t="s">
        <v>377</v>
      </c>
      <c r="J213" s="107" t="s">
        <v>377</v>
      </c>
    </row>
    <row r="214" spans="1:10" s="100" customFormat="1" ht="63" x14ac:dyDescent="0.25">
      <c r="A214" s="152"/>
      <c r="B214" s="153"/>
      <c r="C214" s="36" t="s">
        <v>658</v>
      </c>
      <c r="D214" s="92" t="s">
        <v>79</v>
      </c>
      <c r="E214" s="94" t="s">
        <v>347</v>
      </c>
      <c r="F214" s="17">
        <v>1733.2</v>
      </c>
      <c r="G214" s="18">
        <v>0</v>
      </c>
      <c r="H214" s="18">
        <v>0</v>
      </c>
      <c r="I214" s="18">
        <v>0</v>
      </c>
      <c r="J214" s="18">
        <v>0</v>
      </c>
    </row>
    <row r="215" spans="1:10" s="8" customFormat="1" ht="78.75" x14ac:dyDescent="0.25">
      <c r="A215" s="152" t="s">
        <v>711</v>
      </c>
      <c r="B215" s="153" t="s">
        <v>198</v>
      </c>
      <c r="C215" s="36" t="s">
        <v>394</v>
      </c>
      <c r="D215" s="35" t="s">
        <v>209</v>
      </c>
      <c r="E215" s="94" t="s">
        <v>208</v>
      </c>
      <c r="F215" s="17">
        <v>29.8</v>
      </c>
      <c r="G215" s="107" t="s">
        <v>377</v>
      </c>
      <c r="H215" s="107" t="s">
        <v>377</v>
      </c>
      <c r="I215" s="107" t="s">
        <v>377</v>
      </c>
      <c r="J215" s="107" t="s">
        <v>377</v>
      </c>
    </row>
    <row r="216" spans="1:10" s="8" customFormat="1" ht="63" x14ac:dyDescent="0.25">
      <c r="A216" s="152"/>
      <c r="B216" s="153"/>
      <c r="C216" s="36" t="s">
        <v>658</v>
      </c>
      <c r="D216" s="92" t="s">
        <v>79</v>
      </c>
      <c r="E216" s="94" t="s">
        <v>347</v>
      </c>
      <c r="F216" s="17">
        <v>757.6</v>
      </c>
      <c r="G216" s="18">
        <v>0</v>
      </c>
      <c r="H216" s="18">
        <v>0</v>
      </c>
      <c r="I216" s="18">
        <v>0</v>
      </c>
      <c r="J216" s="18">
        <v>0</v>
      </c>
    </row>
    <row r="217" spans="1:10" s="8" customFormat="1" ht="78.75" x14ac:dyDescent="0.25">
      <c r="A217" s="152" t="s">
        <v>726</v>
      </c>
      <c r="B217" s="153" t="s">
        <v>198</v>
      </c>
      <c r="C217" s="36" t="s">
        <v>394</v>
      </c>
      <c r="D217" s="35" t="s">
        <v>210</v>
      </c>
      <c r="E217" s="94" t="s">
        <v>84</v>
      </c>
      <c r="F217" s="16">
        <v>24</v>
      </c>
      <c r="G217" s="17" t="s">
        <v>377</v>
      </c>
      <c r="H217" s="17" t="s">
        <v>377</v>
      </c>
      <c r="I217" s="17">
        <v>37.4</v>
      </c>
      <c r="J217" s="17">
        <v>37.4</v>
      </c>
    </row>
    <row r="218" spans="1:10" s="8" customFormat="1" ht="63" x14ac:dyDescent="0.25">
      <c r="A218" s="152"/>
      <c r="B218" s="153"/>
      <c r="C218" s="36" t="s">
        <v>716</v>
      </c>
      <c r="D218" s="92" t="s">
        <v>79</v>
      </c>
      <c r="E218" s="94" t="s">
        <v>347</v>
      </c>
      <c r="F218" s="17">
        <v>12954.7</v>
      </c>
      <c r="G218" s="18">
        <v>0</v>
      </c>
      <c r="H218" s="18">
        <v>0</v>
      </c>
      <c r="I218" s="18">
        <v>0</v>
      </c>
      <c r="J218" s="18">
        <v>0</v>
      </c>
    </row>
    <row r="219" spans="1:10" s="8" customFormat="1" ht="47.25" x14ac:dyDescent="0.25">
      <c r="A219" s="152" t="s">
        <v>727</v>
      </c>
      <c r="B219" s="156" t="s">
        <v>211</v>
      </c>
      <c r="C219" s="36" t="s">
        <v>394</v>
      </c>
      <c r="D219" s="92" t="s">
        <v>211</v>
      </c>
      <c r="E219" s="123" t="s">
        <v>208</v>
      </c>
      <c r="F219" s="18">
        <v>2234</v>
      </c>
      <c r="G219" s="18">
        <v>2018</v>
      </c>
      <c r="H219" s="17" t="s">
        <v>377</v>
      </c>
      <c r="I219" s="17" t="s">
        <v>377</v>
      </c>
      <c r="J219" s="17" t="s">
        <v>377</v>
      </c>
    </row>
    <row r="220" spans="1:10" s="100" customFormat="1" ht="30.75" customHeight="1" x14ac:dyDescent="0.25">
      <c r="A220" s="152"/>
      <c r="B220" s="235"/>
      <c r="C220" s="36" t="s">
        <v>687</v>
      </c>
      <c r="D220" s="156" t="s">
        <v>79</v>
      </c>
      <c r="E220" s="94" t="s">
        <v>347</v>
      </c>
      <c r="F220" s="18">
        <v>699.8</v>
      </c>
      <c r="G220" s="18">
        <v>0</v>
      </c>
      <c r="H220" s="18">
        <v>0</v>
      </c>
      <c r="I220" s="18">
        <v>0</v>
      </c>
      <c r="J220" s="18">
        <v>0</v>
      </c>
    </row>
    <row r="221" spans="1:10" s="8" customFormat="1" ht="43.5" customHeight="1" x14ac:dyDescent="0.25">
      <c r="A221" s="152"/>
      <c r="B221" s="157"/>
      <c r="C221" s="36" t="s">
        <v>671</v>
      </c>
      <c r="D221" s="157"/>
      <c r="E221" s="94" t="s">
        <v>347</v>
      </c>
      <c r="F221" s="18">
        <v>1022.6</v>
      </c>
      <c r="G221" s="18">
        <v>1032.8</v>
      </c>
      <c r="H221" s="18">
        <v>0</v>
      </c>
      <c r="I221" s="18">
        <v>0</v>
      </c>
      <c r="J221" s="18">
        <v>0</v>
      </c>
    </row>
    <row r="222" spans="1:10" s="8" customFormat="1" ht="78.75" x14ac:dyDescent="0.25">
      <c r="A222" s="152" t="s">
        <v>728</v>
      </c>
      <c r="B222" s="153" t="s">
        <v>723</v>
      </c>
      <c r="C222" s="36" t="s">
        <v>724</v>
      </c>
      <c r="D222" s="120" t="s">
        <v>210</v>
      </c>
      <c r="E222" s="123" t="s">
        <v>84</v>
      </c>
      <c r="F222" s="17" t="s">
        <v>377</v>
      </c>
      <c r="G222" s="127">
        <v>24</v>
      </c>
      <c r="H222" s="127">
        <v>1</v>
      </c>
      <c r="I222" s="127">
        <v>1</v>
      </c>
      <c r="J222" s="127">
        <v>1</v>
      </c>
    </row>
    <row r="223" spans="1:10" s="8" customFormat="1" ht="63" x14ac:dyDescent="0.25">
      <c r="A223" s="152"/>
      <c r="B223" s="153"/>
      <c r="C223" s="36" t="s">
        <v>716</v>
      </c>
      <c r="D223" s="92" t="s">
        <v>79</v>
      </c>
      <c r="E223" s="94" t="s">
        <v>347</v>
      </c>
      <c r="F223" s="18">
        <v>0</v>
      </c>
      <c r="G223" s="18">
        <v>13190.3</v>
      </c>
      <c r="H223" s="18">
        <v>2439.5</v>
      </c>
      <c r="I223" s="18">
        <v>2448.1999999999998</v>
      </c>
      <c r="J223" s="18">
        <v>2453.1</v>
      </c>
    </row>
    <row r="224" spans="1:10" s="8" customFormat="1" ht="31.5" x14ac:dyDescent="0.25">
      <c r="A224" s="152" t="s">
        <v>729</v>
      </c>
      <c r="B224" s="153" t="s">
        <v>723</v>
      </c>
      <c r="C224" s="36" t="s">
        <v>724</v>
      </c>
      <c r="D224" s="35" t="s">
        <v>725</v>
      </c>
      <c r="E224" s="123" t="s">
        <v>84</v>
      </c>
      <c r="F224" s="17" t="s">
        <v>377</v>
      </c>
      <c r="G224" s="17" t="s">
        <v>377</v>
      </c>
      <c r="H224" s="17">
        <v>23</v>
      </c>
      <c r="I224" s="17">
        <v>23</v>
      </c>
      <c r="J224" s="17">
        <v>23</v>
      </c>
    </row>
    <row r="225" spans="1:10" s="8" customFormat="1" ht="63" x14ac:dyDescent="0.25">
      <c r="A225" s="152"/>
      <c r="B225" s="153"/>
      <c r="C225" s="36" t="s">
        <v>716</v>
      </c>
      <c r="D225" s="92" t="s">
        <v>79</v>
      </c>
      <c r="E225" s="94" t="s">
        <v>351</v>
      </c>
      <c r="F225" s="18">
        <v>0</v>
      </c>
      <c r="G225" s="18">
        <v>0</v>
      </c>
      <c r="H225" s="17">
        <v>21654.3</v>
      </c>
      <c r="I225" s="17">
        <v>21724.7</v>
      </c>
      <c r="J225" s="17">
        <v>21797.599999999999</v>
      </c>
    </row>
    <row r="226" spans="1:10" s="8" customFormat="1" ht="31.5" x14ac:dyDescent="0.25">
      <c r="A226" s="152" t="s">
        <v>730</v>
      </c>
      <c r="B226" s="153" t="s">
        <v>721</v>
      </c>
      <c r="C226" s="36" t="s">
        <v>722</v>
      </c>
      <c r="D226" s="120" t="s">
        <v>222</v>
      </c>
      <c r="E226" s="123" t="s">
        <v>208</v>
      </c>
      <c r="F226" s="124" t="s">
        <v>377</v>
      </c>
      <c r="G226" s="124" t="s">
        <v>377</v>
      </c>
      <c r="H226" s="17">
        <v>4504</v>
      </c>
      <c r="I226" s="17">
        <v>4504</v>
      </c>
      <c r="J226" s="17">
        <v>4504</v>
      </c>
    </row>
    <row r="227" spans="1:10" s="8" customFormat="1" ht="63" x14ac:dyDescent="0.25">
      <c r="A227" s="152"/>
      <c r="B227" s="153"/>
      <c r="C227" s="36" t="s">
        <v>671</v>
      </c>
      <c r="D227" s="92" t="s">
        <v>79</v>
      </c>
      <c r="E227" s="94" t="s">
        <v>347</v>
      </c>
      <c r="F227" s="18">
        <v>0</v>
      </c>
      <c r="G227" s="18">
        <v>0</v>
      </c>
      <c r="H227" s="17">
        <v>1137.2</v>
      </c>
      <c r="I227" s="17">
        <v>1161.0999999999999</v>
      </c>
      <c r="J227" s="17">
        <v>1214</v>
      </c>
    </row>
    <row r="228" spans="1:10" s="8" customFormat="1" ht="47.25" x14ac:dyDescent="0.25">
      <c r="A228" s="152" t="s">
        <v>731</v>
      </c>
      <c r="B228" s="153" t="s">
        <v>221</v>
      </c>
      <c r="C228" s="36" t="s">
        <v>394</v>
      </c>
      <c r="D228" s="120" t="s">
        <v>222</v>
      </c>
      <c r="E228" s="123" t="s">
        <v>200</v>
      </c>
      <c r="F228" s="17">
        <v>8160</v>
      </c>
      <c r="G228" s="17">
        <v>8160</v>
      </c>
      <c r="H228" s="124" t="s">
        <v>377</v>
      </c>
      <c r="I228" s="124" t="s">
        <v>377</v>
      </c>
      <c r="J228" s="107" t="s">
        <v>377</v>
      </c>
    </row>
    <row r="229" spans="1:10" s="8" customFormat="1" ht="63" x14ac:dyDescent="0.25">
      <c r="A229" s="152"/>
      <c r="B229" s="153"/>
      <c r="C229" s="36" t="s">
        <v>671</v>
      </c>
      <c r="D229" s="92" t="s">
        <v>79</v>
      </c>
      <c r="E229" s="94" t="s">
        <v>347</v>
      </c>
      <c r="F229" s="125">
        <v>1013</v>
      </c>
      <c r="G229" s="125">
        <v>1042.9000000000001</v>
      </c>
      <c r="H229" s="18">
        <v>0</v>
      </c>
      <c r="I229" s="18">
        <v>0</v>
      </c>
      <c r="J229" s="18">
        <v>0</v>
      </c>
    </row>
    <row r="230" spans="1:10" s="8" customFormat="1" ht="47.25" x14ac:dyDescent="0.25">
      <c r="A230" s="152" t="s">
        <v>732</v>
      </c>
      <c r="B230" s="153" t="s">
        <v>233</v>
      </c>
      <c r="C230" s="36" t="s">
        <v>394</v>
      </c>
      <c r="D230" s="35" t="s">
        <v>229</v>
      </c>
      <c r="E230" s="94" t="s">
        <v>208</v>
      </c>
      <c r="F230" s="17">
        <v>12</v>
      </c>
      <c r="G230" s="107" t="s">
        <v>377</v>
      </c>
      <c r="H230" s="107" t="s">
        <v>377</v>
      </c>
      <c r="I230" s="107" t="s">
        <v>377</v>
      </c>
      <c r="J230" s="107" t="s">
        <v>377</v>
      </c>
    </row>
    <row r="231" spans="1:10" s="8" customFormat="1" ht="63" x14ac:dyDescent="0.25">
      <c r="A231" s="152"/>
      <c r="B231" s="153"/>
      <c r="C231" s="36" t="s">
        <v>698</v>
      </c>
      <c r="D231" s="92" t="s">
        <v>79</v>
      </c>
      <c r="E231" s="94" t="s">
        <v>347</v>
      </c>
      <c r="F231" s="17">
        <v>95.5</v>
      </c>
      <c r="G231" s="18">
        <v>0</v>
      </c>
      <c r="H231" s="18">
        <v>0</v>
      </c>
      <c r="I231" s="18">
        <v>0</v>
      </c>
      <c r="J231" s="18">
        <v>0</v>
      </c>
    </row>
    <row r="232" spans="1:10" s="8" customFormat="1" ht="47.25" x14ac:dyDescent="0.25">
      <c r="A232" s="152" t="s">
        <v>733</v>
      </c>
      <c r="B232" s="153" t="s">
        <v>233</v>
      </c>
      <c r="C232" s="36" t="s">
        <v>394</v>
      </c>
      <c r="D232" s="35" t="s">
        <v>230</v>
      </c>
      <c r="E232" s="94" t="s">
        <v>231</v>
      </c>
      <c r="F232" s="17">
        <v>13.7</v>
      </c>
      <c r="G232" s="107" t="s">
        <v>377</v>
      </c>
      <c r="H232" s="107" t="s">
        <v>377</v>
      </c>
      <c r="I232" s="107" t="s">
        <v>377</v>
      </c>
      <c r="J232" s="107" t="s">
        <v>377</v>
      </c>
    </row>
    <row r="233" spans="1:10" s="8" customFormat="1" ht="63" x14ac:dyDescent="0.25">
      <c r="A233" s="152"/>
      <c r="B233" s="153"/>
      <c r="C233" s="36" t="s">
        <v>698</v>
      </c>
      <c r="D233" s="92" t="s">
        <v>79</v>
      </c>
      <c r="E233" s="94" t="s">
        <v>347</v>
      </c>
      <c r="F233" s="17">
        <v>106.4</v>
      </c>
      <c r="G233" s="18">
        <v>0</v>
      </c>
      <c r="H233" s="18">
        <v>0</v>
      </c>
      <c r="I233" s="18">
        <v>0</v>
      </c>
      <c r="J233" s="18">
        <v>0</v>
      </c>
    </row>
    <row r="234" spans="1:10" s="8" customFormat="1" ht="47.25" x14ac:dyDescent="0.25">
      <c r="A234" s="152" t="s">
        <v>734</v>
      </c>
      <c r="B234" s="153" t="s">
        <v>233</v>
      </c>
      <c r="C234" s="36" t="s">
        <v>394</v>
      </c>
      <c r="D234" s="35" t="s">
        <v>232</v>
      </c>
      <c r="E234" s="94" t="s">
        <v>208</v>
      </c>
      <c r="F234" s="17">
        <v>0.1</v>
      </c>
      <c r="G234" s="17">
        <v>0.1</v>
      </c>
      <c r="H234" s="107" t="s">
        <v>377</v>
      </c>
      <c r="I234" s="107" t="s">
        <v>377</v>
      </c>
      <c r="J234" s="107" t="s">
        <v>377</v>
      </c>
    </row>
    <row r="235" spans="1:10" s="8" customFormat="1" ht="63" x14ac:dyDescent="0.25">
      <c r="A235" s="152"/>
      <c r="B235" s="153"/>
      <c r="C235" s="36" t="s">
        <v>715</v>
      </c>
      <c r="D235" s="92" t="s">
        <v>79</v>
      </c>
      <c r="E235" s="94" t="s">
        <v>347</v>
      </c>
      <c r="F235" s="122">
        <v>1098.0999999999999</v>
      </c>
      <c r="G235" s="122">
        <v>1100.0999999999999</v>
      </c>
      <c r="H235" s="18">
        <v>0</v>
      </c>
      <c r="I235" s="18">
        <v>0</v>
      </c>
      <c r="J235" s="18">
        <v>0</v>
      </c>
    </row>
    <row r="236" spans="1:10" s="8" customFormat="1" ht="47.25" x14ac:dyDescent="0.25">
      <c r="A236" s="152" t="s">
        <v>735</v>
      </c>
      <c r="B236" s="153" t="s">
        <v>234</v>
      </c>
      <c r="C236" s="36" t="s">
        <v>394</v>
      </c>
      <c r="D236" s="70" t="s">
        <v>235</v>
      </c>
      <c r="E236" s="118" t="s">
        <v>208</v>
      </c>
      <c r="F236" s="11">
        <v>88.9</v>
      </c>
      <c r="G236" s="11">
        <v>2</v>
      </c>
      <c r="H236" s="11">
        <v>2</v>
      </c>
      <c r="I236" s="11">
        <v>2</v>
      </c>
      <c r="J236" s="11">
        <v>2</v>
      </c>
    </row>
    <row r="237" spans="1:10" s="100" customFormat="1" ht="30" customHeight="1" x14ac:dyDescent="0.25">
      <c r="A237" s="152"/>
      <c r="B237" s="153"/>
      <c r="C237" s="36" t="s">
        <v>714</v>
      </c>
      <c r="D237" s="156" t="s">
        <v>79</v>
      </c>
      <c r="E237" s="94" t="s">
        <v>347</v>
      </c>
      <c r="F237" s="11">
        <v>416.7</v>
      </c>
      <c r="G237" s="18">
        <v>0</v>
      </c>
      <c r="H237" s="18">
        <v>0</v>
      </c>
      <c r="I237" s="18">
        <v>0</v>
      </c>
      <c r="J237" s="18">
        <v>0</v>
      </c>
    </row>
    <row r="238" spans="1:10" s="8" customFormat="1" ht="41.25" customHeight="1" x14ac:dyDescent="0.25">
      <c r="A238" s="152"/>
      <c r="B238" s="153"/>
      <c r="C238" s="36" t="s">
        <v>715</v>
      </c>
      <c r="D238" s="157"/>
      <c r="E238" s="94" t="s">
        <v>347</v>
      </c>
      <c r="F238" s="11">
        <v>1098.0999999999999</v>
      </c>
      <c r="G238" s="11">
        <v>1100.0999999999999</v>
      </c>
      <c r="H238" s="11">
        <v>1207.9000000000001</v>
      </c>
      <c r="I238" s="11">
        <v>1213.2</v>
      </c>
      <c r="J238" s="11">
        <v>1249</v>
      </c>
    </row>
    <row r="239" spans="1:10" s="8" customFormat="1" ht="47.25" x14ac:dyDescent="0.25">
      <c r="A239" s="152" t="s">
        <v>736</v>
      </c>
      <c r="B239" s="153" t="s">
        <v>236</v>
      </c>
      <c r="C239" s="36" t="s">
        <v>394</v>
      </c>
      <c r="D239" s="120" t="s">
        <v>237</v>
      </c>
      <c r="E239" s="94" t="s">
        <v>84</v>
      </c>
      <c r="F239" s="121">
        <v>65</v>
      </c>
      <c r="G239" s="121">
        <v>65</v>
      </c>
      <c r="H239" s="107" t="s">
        <v>377</v>
      </c>
      <c r="I239" s="107" t="s">
        <v>377</v>
      </c>
      <c r="J239" s="107" t="s">
        <v>377</v>
      </c>
    </row>
    <row r="240" spans="1:10" s="8" customFormat="1" ht="63" x14ac:dyDescent="0.25">
      <c r="A240" s="152"/>
      <c r="B240" s="153"/>
      <c r="C240" s="36" t="s">
        <v>671</v>
      </c>
      <c r="D240" s="92" t="s">
        <v>79</v>
      </c>
      <c r="E240" s="94" t="s">
        <v>347</v>
      </c>
      <c r="F240" s="11">
        <v>1115.2</v>
      </c>
      <c r="G240" s="11">
        <v>1128.6099999999999</v>
      </c>
      <c r="H240" s="18">
        <v>0</v>
      </c>
      <c r="I240" s="18">
        <v>0</v>
      </c>
      <c r="J240" s="18">
        <v>0</v>
      </c>
    </row>
    <row r="241" spans="1:10" s="8" customFormat="1" ht="47.25" x14ac:dyDescent="0.25">
      <c r="A241" s="152" t="s">
        <v>737</v>
      </c>
      <c r="B241" s="153" t="s">
        <v>238</v>
      </c>
      <c r="C241" s="36" t="s">
        <v>394</v>
      </c>
      <c r="D241" s="92" t="s">
        <v>239</v>
      </c>
      <c r="E241" s="118" t="s">
        <v>240</v>
      </c>
      <c r="F241" s="119">
        <v>513.1</v>
      </c>
      <c r="G241" s="107" t="s">
        <v>377</v>
      </c>
      <c r="H241" s="107" t="s">
        <v>377</v>
      </c>
      <c r="I241" s="107" t="s">
        <v>377</v>
      </c>
      <c r="J241" s="107" t="s">
        <v>377</v>
      </c>
    </row>
    <row r="242" spans="1:10" s="8" customFormat="1" ht="63" x14ac:dyDescent="0.25">
      <c r="A242" s="152"/>
      <c r="B242" s="153"/>
      <c r="C242" s="36" t="s">
        <v>658</v>
      </c>
      <c r="D242" s="92" t="s">
        <v>79</v>
      </c>
      <c r="E242" s="94" t="s">
        <v>347</v>
      </c>
      <c r="F242" s="17">
        <v>750.6</v>
      </c>
      <c r="G242" s="18">
        <v>0</v>
      </c>
      <c r="H242" s="18">
        <v>0</v>
      </c>
      <c r="I242" s="18">
        <v>0</v>
      </c>
      <c r="J242" s="18">
        <v>0</v>
      </c>
    </row>
    <row r="243" spans="1:10" s="8" customFormat="1" ht="63" x14ac:dyDescent="0.25">
      <c r="A243" s="152" t="s">
        <v>738</v>
      </c>
      <c r="B243" s="210" t="s">
        <v>241</v>
      </c>
      <c r="C243" s="36" t="s">
        <v>394</v>
      </c>
      <c r="D243" s="120" t="s">
        <v>242</v>
      </c>
      <c r="E243" s="94" t="s">
        <v>208</v>
      </c>
      <c r="F243" s="18">
        <v>26000</v>
      </c>
      <c r="G243" s="107" t="s">
        <v>377</v>
      </c>
      <c r="H243" s="107" t="s">
        <v>377</v>
      </c>
      <c r="I243" s="107" t="s">
        <v>377</v>
      </c>
      <c r="J243" s="107" t="s">
        <v>377</v>
      </c>
    </row>
    <row r="244" spans="1:10" s="8" customFormat="1" ht="63" x14ac:dyDescent="0.25">
      <c r="A244" s="152"/>
      <c r="B244" s="210"/>
      <c r="C244" s="36" t="s">
        <v>687</v>
      </c>
      <c r="D244" s="92" t="s">
        <v>79</v>
      </c>
      <c r="E244" s="94" t="s">
        <v>347</v>
      </c>
      <c r="F244" s="18">
        <v>1820</v>
      </c>
      <c r="G244" s="18">
        <v>0</v>
      </c>
      <c r="H244" s="18">
        <v>0</v>
      </c>
      <c r="I244" s="18">
        <v>0</v>
      </c>
      <c r="J244" s="18">
        <v>0</v>
      </c>
    </row>
    <row r="245" spans="1:10" s="8" customFormat="1" ht="47.25" x14ac:dyDescent="0.25">
      <c r="A245" s="152" t="s">
        <v>739</v>
      </c>
      <c r="B245" s="153" t="s">
        <v>243</v>
      </c>
      <c r="C245" s="36" t="s">
        <v>394</v>
      </c>
      <c r="D245" s="92" t="s">
        <v>244</v>
      </c>
      <c r="E245" s="94" t="s">
        <v>208</v>
      </c>
      <c r="F245" s="18">
        <v>2493.4</v>
      </c>
      <c r="G245" s="107" t="s">
        <v>377</v>
      </c>
      <c r="H245" s="107" t="s">
        <v>377</v>
      </c>
      <c r="I245" s="107" t="s">
        <v>377</v>
      </c>
      <c r="J245" s="107" t="s">
        <v>377</v>
      </c>
    </row>
    <row r="246" spans="1:10" s="8" customFormat="1" ht="63" x14ac:dyDescent="0.25">
      <c r="A246" s="152"/>
      <c r="B246" s="153"/>
      <c r="C246" s="36" t="s">
        <v>699</v>
      </c>
      <c r="D246" s="92" t="s">
        <v>79</v>
      </c>
      <c r="E246" s="94" t="s">
        <v>347</v>
      </c>
      <c r="F246" s="18">
        <v>3531.9</v>
      </c>
      <c r="G246" s="18">
        <v>0</v>
      </c>
      <c r="H246" s="18">
        <v>0</v>
      </c>
      <c r="I246" s="18">
        <v>0</v>
      </c>
      <c r="J246" s="18">
        <v>0</v>
      </c>
    </row>
    <row r="247" spans="1:10" s="8" customFormat="1" ht="94.5" x14ac:dyDescent="0.25">
      <c r="A247" s="152" t="s">
        <v>740</v>
      </c>
      <c r="B247" s="153" t="s">
        <v>245</v>
      </c>
      <c r="C247" s="36" t="s">
        <v>414</v>
      </c>
      <c r="D247" s="120" t="s">
        <v>246</v>
      </c>
      <c r="E247" s="94" t="s">
        <v>717</v>
      </c>
      <c r="F247" s="125">
        <v>0.64300000000000002</v>
      </c>
      <c r="G247" s="125">
        <v>0.64300000000000002</v>
      </c>
      <c r="H247" s="17">
        <v>0.64300000000000002</v>
      </c>
      <c r="I247" s="17">
        <v>0.64300000000000002</v>
      </c>
      <c r="J247" s="17">
        <v>0.64300000000000002</v>
      </c>
    </row>
    <row r="248" spans="1:10" s="8" customFormat="1" ht="63" x14ac:dyDescent="0.25">
      <c r="A248" s="152"/>
      <c r="B248" s="153"/>
      <c r="C248" s="36" t="s">
        <v>671</v>
      </c>
      <c r="D248" s="92" t="s">
        <v>79</v>
      </c>
      <c r="E248" s="94" t="s">
        <v>347</v>
      </c>
      <c r="F248" s="125">
        <v>408.15</v>
      </c>
      <c r="G248" s="125">
        <v>412.31</v>
      </c>
      <c r="H248" s="17">
        <v>657.8</v>
      </c>
      <c r="I248" s="17">
        <v>666.7</v>
      </c>
      <c r="J248" s="17">
        <v>670</v>
      </c>
    </row>
    <row r="249" spans="1:10" s="100" customFormat="1" ht="47.25" x14ac:dyDescent="0.25">
      <c r="A249" s="154" t="s">
        <v>741</v>
      </c>
      <c r="B249" s="177" t="s">
        <v>718</v>
      </c>
      <c r="C249" s="126" t="s">
        <v>719</v>
      </c>
      <c r="D249" s="115" t="s">
        <v>720</v>
      </c>
      <c r="E249" s="91" t="s">
        <v>148</v>
      </c>
      <c r="F249" s="107" t="s">
        <v>377</v>
      </c>
      <c r="G249" s="107" t="s">
        <v>377</v>
      </c>
      <c r="H249" s="127">
        <v>65</v>
      </c>
      <c r="I249" s="127">
        <v>70</v>
      </c>
      <c r="J249" s="127">
        <v>70</v>
      </c>
    </row>
    <row r="250" spans="1:10" s="100" customFormat="1" ht="63" x14ac:dyDescent="0.25">
      <c r="A250" s="155"/>
      <c r="B250" s="178"/>
      <c r="C250" s="111" t="s">
        <v>671</v>
      </c>
      <c r="D250" s="92" t="s">
        <v>79</v>
      </c>
      <c r="E250" s="94" t="s">
        <v>347</v>
      </c>
      <c r="F250" s="18">
        <v>0</v>
      </c>
      <c r="G250" s="18">
        <v>0</v>
      </c>
      <c r="H250" s="18">
        <v>1251.7</v>
      </c>
      <c r="I250" s="18">
        <v>1285.3</v>
      </c>
      <c r="J250" s="18">
        <v>1325.9</v>
      </c>
    </row>
    <row r="251" spans="1:10" s="100" customFormat="1" x14ac:dyDescent="0.25">
      <c r="A251" s="128"/>
      <c r="B251" s="179" t="s">
        <v>153</v>
      </c>
      <c r="C251" s="180"/>
      <c r="D251" s="181"/>
      <c r="E251" s="94" t="s">
        <v>347</v>
      </c>
      <c r="F251" s="18">
        <v>3028.6</v>
      </c>
      <c r="G251" s="18">
        <v>2832.1</v>
      </c>
      <c r="H251" s="18">
        <v>2553.1999999999998</v>
      </c>
      <c r="I251" s="18">
        <v>2553.1999999999998</v>
      </c>
      <c r="J251" s="18">
        <v>2553.1999999999998</v>
      </c>
    </row>
    <row r="252" spans="1:10" s="8" customFormat="1" x14ac:dyDescent="0.25">
      <c r="A252" s="7"/>
      <c r="B252" s="194" t="s">
        <v>10</v>
      </c>
      <c r="C252" s="194"/>
      <c r="D252" s="194"/>
      <c r="E252" s="23" t="s">
        <v>347</v>
      </c>
      <c r="F252" s="14">
        <f>F126+F128+F130+F132+F134+F136+F138+F139+F141+F142+F144+F146+F147+F149+F151+F152+F154+F156+F158+F160+F162+F164+F165+F167+F168+F170+F172+F174+F176+F177+F179+F180+F182+F184+F186+F188+F190+F192+F194+F195+F197+F199+F200+F202+F204+F205+F207+F208+F210+F212+F214+F216+F218+F220+F221+F223+F225+F227+F229+F231+F233+F235+F237+F238+F240+F242+F244+F246+F248+F250+F251</f>
        <v>80400.200000000012</v>
      </c>
      <c r="G252" s="14">
        <f t="shared" ref="G252:J252" si="6">G126+G128+G130+G132+G134+G136+G138+G139+G141+G142+G144+G146+G147+G149+G151+G152+G154+G156+G158+G160+G162+G164+G165+G167+G168+G170+G172+G174+G176+G177+G179+G180+G182+G184+G186+G188+G190+G192+G194+G195+G197+G199+G200+G202+G204+G205+G207+G208+G210+G212+G214+G216+G218+G220+G221+G223+G225+G227+G229+G231+G233+G235+G237+G238+G240+G242+G244+G246+G248+G250+G251</f>
        <v>75182.000000000015</v>
      </c>
      <c r="H252" s="14">
        <f t="shared" si="6"/>
        <v>92492.89999999998</v>
      </c>
      <c r="I252" s="14">
        <f t="shared" si="6"/>
        <v>92798.7</v>
      </c>
      <c r="J252" s="14">
        <f t="shared" si="6"/>
        <v>93173.699999999983</v>
      </c>
    </row>
    <row r="253" spans="1:10" s="8" customFormat="1" ht="28.5" customHeight="1" x14ac:dyDescent="0.25">
      <c r="A253" s="6" t="s">
        <v>31</v>
      </c>
      <c r="B253" s="202" t="s">
        <v>22</v>
      </c>
      <c r="C253" s="202"/>
      <c r="D253" s="202"/>
      <c r="E253" s="202"/>
      <c r="F253" s="202"/>
      <c r="G253" s="202"/>
      <c r="H253" s="202"/>
      <c r="I253" s="202"/>
      <c r="J253" s="202"/>
    </row>
    <row r="254" spans="1:10" s="8" customFormat="1" ht="31.5" x14ac:dyDescent="0.25">
      <c r="A254" s="224" t="s">
        <v>33</v>
      </c>
      <c r="B254" s="156" t="s">
        <v>462</v>
      </c>
      <c r="C254" s="49" t="s">
        <v>463</v>
      </c>
      <c r="D254" s="50" t="s">
        <v>464</v>
      </c>
      <c r="E254" s="52" t="s">
        <v>146</v>
      </c>
      <c r="F254" s="39">
        <v>201</v>
      </c>
      <c r="G254" s="39">
        <v>207</v>
      </c>
      <c r="H254" s="39">
        <v>207</v>
      </c>
      <c r="I254" s="39">
        <v>207</v>
      </c>
      <c r="J254" s="39">
        <v>207</v>
      </c>
    </row>
    <row r="255" spans="1:10" s="8" customFormat="1" ht="77.25" customHeight="1" x14ac:dyDescent="0.25">
      <c r="A255" s="224"/>
      <c r="B255" s="157"/>
      <c r="C255" s="49" t="s">
        <v>468</v>
      </c>
      <c r="D255" s="37" t="s">
        <v>79</v>
      </c>
      <c r="E255" s="54" t="s">
        <v>398</v>
      </c>
      <c r="F255" s="57">
        <v>28151.89</v>
      </c>
      <c r="G255" s="57">
        <v>30861.360000000001</v>
      </c>
      <c r="H255" s="57">
        <v>33293.24</v>
      </c>
      <c r="I255" s="57">
        <v>33835.61</v>
      </c>
      <c r="J255" s="57">
        <v>34385.31</v>
      </c>
    </row>
    <row r="256" spans="1:10" s="8" customFormat="1" ht="31.5" x14ac:dyDescent="0.25">
      <c r="A256" s="224" t="s">
        <v>34</v>
      </c>
      <c r="B256" s="227" t="s">
        <v>75</v>
      </c>
      <c r="C256" s="48" t="s">
        <v>466</v>
      </c>
      <c r="D256" s="51" t="s">
        <v>467</v>
      </c>
      <c r="E256" s="52" t="s">
        <v>146</v>
      </c>
      <c r="F256" s="39">
        <v>201</v>
      </c>
      <c r="G256" s="39">
        <v>207</v>
      </c>
      <c r="H256" s="39">
        <v>207</v>
      </c>
      <c r="I256" s="39">
        <v>207</v>
      </c>
      <c r="J256" s="39">
        <v>207</v>
      </c>
    </row>
    <row r="257" spans="1:10" s="8" customFormat="1" ht="71.25" customHeight="1" x14ac:dyDescent="0.25">
      <c r="A257" s="224"/>
      <c r="B257" s="227"/>
      <c r="C257" s="48" t="s">
        <v>468</v>
      </c>
      <c r="D257" s="51" t="s">
        <v>397</v>
      </c>
      <c r="E257" s="54" t="s">
        <v>398</v>
      </c>
      <c r="F257" s="57">
        <v>8401.9</v>
      </c>
      <c r="G257" s="57">
        <v>9210.5300000000007</v>
      </c>
      <c r="H257" s="57">
        <v>9936.32</v>
      </c>
      <c r="I257" s="57">
        <v>10098.18</v>
      </c>
      <c r="J257" s="57">
        <v>10262.25</v>
      </c>
    </row>
    <row r="258" spans="1:10" s="8" customFormat="1" ht="47.25" x14ac:dyDescent="0.25">
      <c r="A258" s="224" t="s">
        <v>57</v>
      </c>
      <c r="B258" s="227" t="s">
        <v>77</v>
      </c>
      <c r="C258" s="48" t="s">
        <v>469</v>
      </c>
      <c r="D258" s="51" t="s">
        <v>467</v>
      </c>
      <c r="E258" s="52" t="s">
        <v>146</v>
      </c>
      <c r="F258" s="39">
        <v>400</v>
      </c>
      <c r="G258" s="39">
        <v>400</v>
      </c>
      <c r="H258" s="39">
        <v>400</v>
      </c>
      <c r="I258" s="39">
        <v>400</v>
      </c>
      <c r="J258" s="39">
        <v>400</v>
      </c>
    </row>
    <row r="259" spans="1:10" s="8" customFormat="1" ht="81.75" customHeight="1" x14ac:dyDescent="0.25">
      <c r="A259" s="224"/>
      <c r="B259" s="227"/>
      <c r="C259" s="48" t="s">
        <v>468</v>
      </c>
      <c r="D259" s="51" t="s">
        <v>397</v>
      </c>
      <c r="E259" s="54" t="s">
        <v>398</v>
      </c>
      <c r="F259" s="57">
        <v>9121.07</v>
      </c>
      <c r="G259" s="57">
        <v>9998.92</v>
      </c>
      <c r="H259" s="57">
        <v>10786.84</v>
      </c>
      <c r="I259" s="57">
        <v>10962.56</v>
      </c>
      <c r="J259" s="57">
        <v>11140.66</v>
      </c>
    </row>
    <row r="260" spans="1:10" s="8" customFormat="1" ht="31.5" customHeight="1" x14ac:dyDescent="0.25">
      <c r="A260" s="224" t="s">
        <v>58</v>
      </c>
      <c r="B260" s="197" t="s">
        <v>82</v>
      </c>
      <c r="C260" s="58" t="s">
        <v>470</v>
      </c>
      <c r="D260" s="51" t="s">
        <v>471</v>
      </c>
      <c r="E260" s="52" t="s">
        <v>146</v>
      </c>
      <c r="F260" s="39">
        <v>360</v>
      </c>
      <c r="G260" s="39">
        <v>360</v>
      </c>
      <c r="H260" s="39">
        <v>360</v>
      </c>
      <c r="I260" s="39">
        <v>360</v>
      </c>
      <c r="J260" s="39">
        <v>360</v>
      </c>
    </row>
    <row r="261" spans="1:10" s="8" customFormat="1" ht="74.25" customHeight="1" x14ac:dyDescent="0.25">
      <c r="A261" s="224"/>
      <c r="B261" s="197"/>
      <c r="C261" s="48" t="s">
        <v>468</v>
      </c>
      <c r="D261" s="51" t="s">
        <v>397</v>
      </c>
      <c r="E261" s="54" t="s">
        <v>398</v>
      </c>
      <c r="F261" s="57">
        <v>51201.42</v>
      </c>
      <c r="G261" s="57">
        <v>56129.279999999999</v>
      </c>
      <c r="H261" s="57">
        <v>60552.27</v>
      </c>
      <c r="I261" s="57">
        <v>61538.71</v>
      </c>
      <c r="J261" s="57">
        <v>62538.47</v>
      </c>
    </row>
    <row r="262" spans="1:10" s="8" customFormat="1" ht="31.5" x14ac:dyDescent="0.25">
      <c r="A262" s="224" t="s">
        <v>59</v>
      </c>
      <c r="B262" s="197" t="s">
        <v>472</v>
      </c>
      <c r="C262" s="58" t="s">
        <v>473</v>
      </c>
      <c r="D262" s="51" t="s">
        <v>474</v>
      </c>
      <c r="E262" s="52" t="s">
        <v>146</v>
      </c>
      <c r="F262" s="39">
        <v>46</v>
      </c>
      <c r="G262" s="39">
        <v>46</v>
      </c>
      <c r="H262" s="39">
        <v>46</v>
      </c>
      <c r="I262" s="39">
        <v>46</v>
      </c>
      <c r="J262" s="39">
        <v>46</v>
      </c>
    </row>
    <row r="263" spans="1:10" s="8" customFormat="1" ht="75" customHeight="1" x14ac:dyDescent="0.25">
      <c r="A263" s="224"/>
      <c r="B263" s="197"/>
      <c r="C263" s="48" t="s">
        <v>465</v>
      </c>
      <c r="D263" s="51" t="s">
        <v>397</v>
      </c>
      <c r="E263" s="54" t="s">
        <v>398</v>
      </c>
      <c r="F263" s="57">
        <v>226.99</v>
      </c>
      <c r="G263" s="57">
        <v>248.84</v>
      </c>
      <c r="H263" s="57">
        <v>268.44</v>
      </c>
      <c r="I263" s="57">
        <v>272.82</v>
      </c>
      <c r="J263" s="57">
        <v>277.25</v>
      </c>
    </row>
    <row r="264" spans="1:10" s="8" customFormat="1" ht="63" x14ac:dyDescent="0.25">
      <c r="A264" s="224" t="s">
        <v>60</v>
      </c>
      <c r="B264" s="197" t="s">
        <v>86</v>
      </c>
      <c r="C264" s="59" t="s">
        <v>475</v>
      </c>
      <c r="D264" s="51" t="s">
        <v>464</v>
      </c>
      <c r="E264" s="52" t="s">
        <v>146</v>
      </c>
      <c r="F264" s="39">
        <v>5650</v>
      </c>
      <c r="G264" s="39">
        <v>5650</v>
      </c>
      <c r="H264" s="39">
        <v>5650</v>
      </c>
      <c r="I264" s="39">
        <v>5650</v>
      </c>
      <c r="J264" s="39">
        <v>5650</v>
      </c>
    </row>
    <row r="265" spans="1:10" s="8" customFormat="1" ht="66" customHeight="1" x14ac:dyDescent="0.25">
      <c r="A265" s="224"/>
      <c r="B265" s="197"/>
      <c r="C265" s="48" t="s">
        <v>468</v>
      </c>
      <c r="D265" s="51" t="s">
        <v>397</v>
      </c>
      <c r="E265" s="54" t="s">
        <v>398</v>
      </c>
      <c r="F265" s="57">
        <v>16141.27</v>
      </c>
      <c r="G265" s="57">
        <v>17694.78</v>
      </c>
      <c r="H265" s="57">
        <v>19089.13</v>
      </c>
      <c r="I265" s="57">
        <v>19400.11</v>
      </c>
      <c r="J265" s="57">
        <v>19715.29</v>
      </c>
    </row>
    <row r="266" spans="1:10" s="8" customFormat="1" ht="63" x14ac:dyDescent="0.25">
      <c r="A266" s="224" t="s">
        <v>61</v>
      </c>
      <c r="B266" s="197" t="s">
        <v>476</v>
      </c>
      <c r="C266" s="59" t="s">
        <v>477</v>
      </c>
      <c r="D266" s="51" t="s">
        <v>464</v>
      </c>
      <c r="E266" s="52" t="s">
        <v>146</v>
      </c>
      <c r="F266" s="39">
        <v>5442</v>
      </c>
      <c r="G266" s="39">
        <v>5442</v>
      </c>
      <c r="H266" s="39">
        <v>5442</v>
      </c>
      <c r="I266" s="39">
        <v>5442</v>
      </c>
      <c r="J266" s="39">
        <v>5442</v>
      </c>
    </row>
    <row r="267" spans="1:10" s="8" customFormat="1" ht="47.25" x14ac:dyDescent="0.25">
      <c r="A267" s="224"/>
      <c r="B267" s="197"/>
      <c r="C267" s="48" t="s">
        <v>468</v>
      </c>
      <c r="D267" s="51" t="s">
        <v>397</v>
      </c>
      <c r="E267" s="54" t="s">
        <v>398</v>
      </c>
      <c r="F267" s="57">
        <v>13800.66</v>
      </c>
      <c r="G267" s="57">
        <v>15128.9</v>
      </c>
      <c r="H267" s="57">
        <v>16321.06</v>
      </c>
      <c r="I267" s="57">
        <v>16586.939999999999</v>
      </c>
      <c r="J267" s="57">
        <v>16856.41</v>
      </c>
    </row>
    <row r="268" spans="1:10" s="8" customFormat="1" ht="31.5" x14ac:dyDescent="0.25">
      <c r="A268" s="224" t="s">
        <v>62</v>
      </c>
      <c r="B268" s="197" t="s">
        <v>478</v>
      </c>
      <c r="C268" s="60" t="s">
        <v>479</v>
      </c>
      <c r="D268" s="51" t="s">
        <v>471</v>
      </c>
      <c r="E268" s="52" t="s">
        <v>146</v>
      </c>
      <c r="F268" s="39">
        <v>611</v>
      </c>
      <c r="G268" s="39">
        <v>611</v>
      </c>
      <c r="H268" s="39">
        <v>611</v>
      </c>
      <c r="I268" s="39">
        <v>611</v>
      </c>
      <c r="J268" s="39">
        <v>611</v>
      </c>
    </row>
    <row r="269" spans="1:10" s="8" customFormat="1" ht="47.25" x14ac:dyDescent="0.25">
      <c r="A269" s="224"/>
      <c r="B269" s="197"/>
      <c r="C269" s="48" t="s">
        <v>468</v>
      </c>
      <c r="D269" s="51" t="s">
        <v>397</v>
      </c>
      <c r="E269" s="54" t="s">
        <v>398</v>
      </c>
      <c r="F269" s="57">
        <v>1984.38</v>
      </c>
      <c r="G269" s="57">
        <v>2175.37</v>
      </c>
      <c r="H269" s="57">
        <v>2346.79</v>
      </c>
      <c r="I269" s="57">
        <v>2385.02</v>
      </c>
      <c r="J269" s="57">
        <v>2423.77</v>
      </c>
    </row>
    <row r="270" spans="1:10" s="8" customFormat="1" ht="31.5" x14ac:dyDescent="0.25">
      <c r="A270" s="224" t="s">
        <v>63</v>
      </c>
      <c r="B270" s="197" t="s">
        <v>480</v>
      </c>
      <c r="C270" s="60" t="s">
        <v>481</v>
      </c>
      <c r="D270" s="51" t="s">
        <v>482</v>
      </c>
      <c r="E270" s="54" t="s">
        <v>486</v>
      </c>
      <c r="F270" s="39">
        <v>879</v>
      </c>
      <c r="G270" s="39">
        <v>879</v>
      </c>
      <c r="H270" s="39">
        <v>879</v>
      </c>
      <c r="I270" s="39">
        <v>879</v>
      </c>
      <c r="J270" s="39">
        <v>879</v>
      </c>
    </row>
    <row r="271" spans="1:10" s="8" customFormat="1" ht="47.25" x14ac:dyDescent="0.25">
      <c r="A271" s="224"/>
      <c r="B271" s="197"/>
      <c r="C271" s="48" t="s">
        <v>485</v>
      </c>
      <c r="D271" s="51" t="s">
        <v>397</v>
      </c>
      <c r="E271" s="54" t="s">
        <v>398</v>
      </c>
      <c r="F271" s="57">
        <v>43235.47</v>
      </c>
      <c r="G271" s="57">
        <v>47396.65</v>
      </c>
      <c r="H271" s="57">
        <v>51131.5</v>
      </c>
      <c r="I271" s="57">
        <v>51964.47</v>
      </c>
      <c r="J271" s="57">
        <v>52808.69</v>
      </c>
    </row>
    <row r="272" spans="1:10" s="8" customFormat="1" ht="31.5" customHeight="1" x14ac:dyDescent="0.25">
      <c r="A272" s="224" t="s">
        <v>64</v>
      </c>
      <c r="B272" s="197" t="s">
        <v>483</v>
      </c>
      <c r="C272" s="60" t="s">
        <v>484</v>
      </c>
      <c r="D272" s="51" t="s">
        <v>471</v>
      </c>
      <c r="E272" s="52" t="s">
        <v>146</v>
      </c>
      <c r="F272" s="39">
        <v>939</v>
      </c>
      <c r="G272" s="39">
        <v>939</v>
      </c>
      <c r="H272" s="39">
        <v>939</v>
      </c>
      <c r="I272" s="39">
        <v>939</v>
      </c>
      <c r="J272" s="39">
        <v>939</v>
      </c>
    </row>
    <row r="273" spans="1:10" s="8" customFormat="1" ht="47.25" x14ac:dyDescent="0.25">
      <c r="A273" s="224"/>
      <c r="B273" s="197"/>
      <c r="C273" s="48" t="s">
        <v>468</v>
      </c>
      <c r="D273" s="51" t="s">
        <v>397</v>
      </c>
      <c r="E273" s="54" t="s">
        <v>398</v>
      </c>
      <c r="F273" s="57">
        <v>3538.06</v>
      </c>
      <c r="G273" s="57">
        <v>3878.57</v>
      </c>
      <c r="H273" s="57">
        <v>4184.21</v>
      </c>
      <c r="I273" s="57">
        <v>4252.37</v>
      </c>
      <c r="J273" s="57">
        <v>4321.45</v>
      </c>
    </row>
    <row r="274" spans="1:10" s="8" customFormat="1" ht="31.5" customHeight="1" x14ac:dyDescent="0.25">
      <c r="A274" s="224" t="s">
        <v>65</v>
      </c>
      <c r="B274" s="197" t="s">
        <v>487</v>
      </c>
      <c r="C274" s="59" t="s">
        <v>488</v>
      </c>
      <c r="D274" s="51" t="s">
        <v>464</v>
      </c>
      <c r="E274" s="52" t="s">
        <v>146</v>
      </c>
      <c r="F274" s="39">
        <v>3519</v>
      </c>
      <c r="G274" s="39">
        <v>3519</v>
      </c>
      <c r="H274" s="39">
        <v>3519</v>
      </c>
      <c r="I274" s="39">
        <v>3519</v>
      </c>
      <c r="J274" s="39">
        <v>3519</v>
      </c>
    </row>
    <row r="275" spans="1:10" s="8" customFormat="1" ht="47.25" x14ac:dyDescent="0.25">
      <c r="A275" s="224"/>
      <c r="B275" s="197"/>
      <c r="C275" s="48" t="s">
        <v>465</v>
      </c>
      <c r="D275" s="51" t="s">
        <v>397</v>
      </c>
      <c r="E275" s="54" t="s">
        <v>398</v>
      </c>
      <c r="F275" s="57">
        <v>87370.44</v>
      </c>
      <c r="G275" s="57">
        <v>95779.37</v>
      </c>
      <c r="H275" s="57">
        <v>103326.79</v>
      </c>
      <c r="I275" s="57">
        <v>105010.05</v>
      </c>
      <c r="J275" s="57">
        <v>106716.05</v>
      </c>
    </row>
    <row r="276" spans="1:10" s="8" customFormat="1" ht="31.5" customHeight="1" x14ac:dyDescent="0.25">
      <c r="A276" s="224" t="s">
        <v>66</v>
      </c>
      <c r="B276" s="197" t="s">
        <v>78</v>
      </c>
      <c r="C276" s="59" t="s">
        <v>489</v>
      </c>
      <c r="D276" s="51" t="s">
        <v>490</v>
      </c>
      <c r="E276" s="52" t="s">
        <v>493</v>
      </c>
      <c r="F276" s="39">
        <v>834138</v>
      </c>
      <c r="G276" s="39">
        <v>834138</v>
      </c>
      <c r="H276" s="39">
        <v>834138</v>
      </c>
      <c r="I276" s="39">
        <v>834138</v>
      </c>
      <c r="J276" s="39">
        <v>834138</v>
      </c>
    </row>
    <row r="277" spans="1:10" s="8" customFormat="1" ht="47.25" x14ac:dyDescent="0.25">
      <c r="A277" s="224"/>
      <c r="B277" s="197"/>
      <c r="C277" s="48" t="s">
        <v>495</v>
      </c>
      <c r="D277" s="51" t="s">
        <v>397</v>
      </c>
      <c r="E277" s="54" t="s">
        <v>398</v>
      </c>
      <c r="F277" s="57">
        <v>101866.78</v>
      </c>
      <c r="G277" s="57">
        <v>111670.91</v>
      </c>
      <c r="H277" s="57">
        <v>120506.58</v>
      </c>
      <c r="I277" s="57">
        <v>122469.71</v>
      </c>
      <c r="J277" s="57">
        <v>124459.37</v>
      </c>
    </row>
    <row r="278" spans="1:10" s="8" customFormat="1" x14ac:dyDescent="0.25">
      <c r="A278" s="224" t="s">
        <v>67</v>
      </c>
      <c r="B278" s="197" t="s">
        <v>491</v>
      </c>
      <c r="C278" s="59" t="s">
        <v>492</v>
      </c>
      <c r="D278" s="51" t="s">
        <v>490</v>
      </c>
      <c r="E278" s="52" t="s">
        <v>493</v>
      </c>
      <c r="F278" s="39">
        <v>180873</v>
      </c>
      <c r="G278" s="39">
        <v>180873</v>
      </c>
      <c r="H278" s="39">
        <v>180873</v>
      </c>
      <c r="I278" s="39">
        <v>180873</v>
      </c>
      <c r="J278" s="39">
        <v>180873</v>
      </c>
    </row>
    <row r="279" spans="1:10" s="8" customFormat="1" ht="47.25" x14ac:dyDescent="0.25">
      <c r="A279" s="224"/>
      <c r="B279" s="197"/>
      <c r="C279" s="48" t="s">
        <v>494</v>
      </c>
      <c r="D279" s="51" t="s">
        <v>397</v>
      </c>
      <c r="E279" s="54" t="s">
        <v>398</v>
      </c>
      <c r="F279" s="57">
        <v>29843.58</v>
      </c>
      <c r="G279" s="57">
        <v>32715.86</v>
      </c>
      <c r="H279" s="57">
        <v>35293.870000000003</v>
      </c>
      <c r="I279" s="57">
        <v>35868.83</v>
      </c>
      <c r="J279" s="57">
        <v>36451.56</v>
      </c>
    </row>
    <row r="280" spans="1:10" s="8" customFormat="1" ht="31.5" customHeight="1" x14ac:dyDescent="0.25">
      <c r="A280" s="224" t="s">
        <v>68</v>
      </c>
      <c r="B280" s="197" t="s">
        <v>87</v>
      </c>
      <c r="C280" s="59" t="s">
        <v>496</v>
      </c>
      <c r="D280" s="51" t="s">
        <v>464</v>
      </c>
      <c r="E280" s="52" t="s">
        <v>146</v>
      </c>
      <c r="F280" s="39">
        <v>323</v>
      </c>
      <c r="G280" s="39">
        <v>341</v>
      </c>
      <c r="H280" s="39">
        <v>341</v>
      </c>
      <c r="I280" s="39">
        <v>341</v>
      </c>
      <c r="J280" s="39">
        <v>341</v>
      </c>
    </row>
    <row r="281" spans="1:10" s="8" customFormat="1" ht="47.25" x14ac:dyDescent="0.25">
      <c r="A281" s="224"/>
      <c r="B281" s="197"/>
      <c r="C281" s="48" t="s">
        <v>499</v>
      </c>
      <c r="D281" s="51" t="s">
        <v>397</v>
      </c>
      <c r="E281" s="54" t="s">
        <v>398</v>
      </c>
      <c r="F281" s="57">
        <v>26013.23</v>
      </c>
      <c r="G281" s="57">
        <v>28516.86</v>
      </c>
      <c r="H281" s="57">
        <v>30763.99</v>
      </c>
      <c r="I281" s="57">
        <v>31265.15</v>
      </c>
      <c r="J281" s="57">
        <v>31773.09</v>
      </c>
    </row>
    <row r="282" spans="1:10" s="8" customFormat="1" ht="31.5" customHeight="1" x14ac:dyDescent="0.25">
      <c r="A282" s="224" t="s">
        <v>69</v>
      </c>
      <c r="B282" s="197" t="s">
        <v>88</v>
      </c>
      <c r="C282" s="59" t="s">
        <v>497</v>
      </c>
      <c r="D282" s="51" t="s">
        <v>464</v>
      </c>
      <c r="E282" s="52" t="s">
        <v>146</v>
      </c>
      <c r="F282" s="39">
        <v>1262</v>
      </c>
      <c r="G282" s="39">
        <v>1262</v>
      </c>
      <c r="H282" s="39">
        <v>1262</v>
      </c>
      <c r="I282" s="39">
        <v>1262</v>
      </c>
      <c r="J282" s="39">
        <v>1262</v>
      </c>
    </row>
    <row r="283" spans="1:10" s="8" customFormat="1" ht="47.25" x14ac:dyDescent="0.25">
      <c r="A283" s="224"/>
      <c r="B283" s="197"/>
      <c r="C283" s="48" t="s">
        <v>499</v>
      </c>
      <c r="D283" s="51" t="s">
        <v>397</v>
      </c>
      <c r="E283" s="54" t="s">
        <v>398</v>
      </c>
      <c r="F283" s="57">
        <v>141894.78</v>
      </c>
      <c r="G283" s="57">
        <v>155551.39000000001</v>
      </c>
      <c r="H283" s="57">
        <v>167808.83</v>
      </c>
      <c r="I283" s="57">
        <v>170542.55</v>
      </c>
      <c r="J283" s="57">
        <v>173313.2</v>
      </c>
    </row>
    <row r="284" spans="1:10" s="8" customFormat="1" ht="31.5" x14ac:dyDescent="0.25">
      <c r="A284" s="224" t="s">
        <v>70</v>
      </c>
      <c r="B284" s="197" t="s">
        <v>113</v>
      </c>
      <c r="C284" s="59" t="s">
        <v>498</v>
      </c>
      <c r="D284" s="51" t="s">
        <v>464</v>
      </c>
      <c r="E284" s="52" t="s">
        <v>146</v>
      </c>
      <c r="F284" s="39">
        <v>803</v>
      </c>
      <c r="G284" s="39">
        <v>808</v>
      </c>
      <c r="H284" s="39">
        <v>808</v>
      </c>
      <c r="I284" s="39">
        <v>1208</v>
      </c>
      <c r="J284" s="39">
        <v>1208</v>
      </c>
    </row>
    <row r="285" spans="1:10" s="8" customFormat="1" ht="47.25" x14ac:dyDescent="0.25">
      <c r="A285" s="224"/>
      <c r="B285" s="197"/>
      <c r="C285" s="48" t="s">
        <v>499</v>
      </c>
      <c r="D285" s="51" t="s">
        <v>397</v>
      </c>
      <c r="E285" s="54" t="s">
        <v>398</v>
      </c>
      <c r="F285" s="57">
        <v>80361.87</v>
      </c>
      <c r="G285" s="57">
        <v>88102.17</v>
      </c>
      <c r="H285" s="57">
        <v>95044.62</v>
      </c>
      <c r="I285" s="57">
        <v>96593.32</v>
      </c>
      <c r="J285" s="57">
        <v>98162.59</v>
      </c>
    </row>
    <row r="286" spans="1:10" s="8" customFormat="1" ht="47.25" x14ac:dyDescent="0.25">
      <c r="A286" s="224" t="s">
        <v>71</v>
      </c>
      <c r="B286" s="197" t="s">
        <v>89</v>
      </c>
      <c r="C286" s="59" t="s">
        <v>500</v>
      </c>
      <c r="D286" s="51" t="s">
        <v>464</v>
      </c>
      <c r="E286" s="52" t="s">
        <v>146</v>
      </c>
      <c r="F286" s="39">
        <v>1830</v>
      </c>
      <c r="G286" s="39">
        <v>1830</v>
      </c>
      <c r="H286" s="39">
        <v>1830</v>
      </c>
      <c r="I286" s="39">
        <v>1830</v>
      </c>
      <c r="J286" s="39">
        <v>1830</v>
      </c>
    </row>
    <row r="287" spans="1:10" s="8" customFormat="1" ht="47.25" x14ac:dyDescent="0.25">
      <c r="A287" s="224"/>
      <c r="B287" s="197"/>
      <c r="C287" s="48" t="s">
        <v>499</v>
      </c>
      <c r="D287" s="51" t="s">
        <v>397</v>
      </c>
      <c r="E287" s="54" t="s">
        <v>398</v>
      </c>
      <c r="F287" s="57">
        <v>180018.1</v>
      </c>
      <c r="G287" s="57">
        <v>197343.87</v>
      </c>
      <c r="H287" s="57">
        <v>212894.57</v>
      </c>
      <c r="I287" s="57">
        <v>216362.76</v>
      </c>
      <c r="J287" s="57">
        <v>219877.81</v>
      </c>
    </row>
    <row r="288" spans="1:10" s="8" customFormat="1" ht="47.25" x14ac:dyDescent="0.25">
      <c r="A288" s="224" t="s">
        <v>72</v>
      </c>
      <c r="B288" s="197" t="s">
        <v>81</v>
      </c>
      <c r="C288" s="59" t="s">
        <v>501</v>
      </c>
      <c r="D288" s="51" t="s">
        <v>464</v>
      </c>
      <c r="E288" s="52" t="s">
        <v>146</v>
      </c>
      <c r="F288" s="39">
        <v>2772</v>
      </c>
      <c r="G288" s="39">
        <v>2772</v>
      </c>
      <c r="H288" s="39">
        <v>2772</v>
      </c>
      <c r="I288" s="39">
        <v>2772</v>
      </c>
      <c r="J288" s="39">
        <v>2772</v>
      </c>
    </row>
    <row r="289" spans="1:10" s="8" customFormat="1" ht="47.25" x14ac:dyDescent="0.25">
      <c r="A289" s="224"/>
      <c r="B289" s="197"/>
      <c r="C289" s="48" t="s">
        <v>499</v>
      </c>
      <c r="D289" s="51" t="s">
        <v>397</v>
      </c>
      <c r="E289" s="54" t="s">
        <v>398</v>
      </c>
      <c r="F289" s="57">
        <v>64901.66</v>
      </c>
      <c r="G289" s="57">
        <v>71148.09</v>
      </c>
      <c r="H289" s="57">
        <v>76754.559999999998</v>
      </c>
      <c r="I289" s="57">
        <v>78004.94</v>
      </c>
      <c r="J289" s="57">
        <v>79272.22</v>
      </c>
    </row>
    <row r="290" spans="1:10" s="8" customFormat="1" ht="47.25" x14ac:dyDescent="0.25">
      <c r="A290" s="224" t="s">
        <v>73</v>
      </c>
      <c r="B290" s="197" t="s">
        <v>76</v>
      </c>
      <c r="C290" s="59" t="s">
        <v>502</v>
      </c>
      <c r="D290" s="51" t="s">
        <v>464</v>
      </c>
      <c r="E290" s="52" t="s">
        <v>146</v>
      </c>
      <c r="F290" s="39">
        <v>140</v>
      </c>
      <c r="G290" s="39">
        <v>158</v>
      </c>
      <c r="H290" s="39">
        <v>158</v>
      </c>
      <c r="I290" s="39">
        <v>158</v>
      </c>
      <c r="J290" s="39">
        <v>158</v>
      </c>
    </row>
    <row r="291" spans="1:10" s="8" customFormat="1" ht="47.25" x14ac:dyDescent="0.25">
      <c r="A291" s="224"/>
      <c r="B291" s="197"/>
      <c r="C291" s="48" t="s">
        <v>499</v>
      </c>
      <c r="D291" s="51" t="s">
        <v>397</v>
      </c>
      <c r="E291" s="54" t="s">
        <v>398</v>
      </c>
      <c r="F291" s="57">
        <v>18558.52</v>
      </c>
      <c r="G291" s="57">
        <v>20344.68</v>
      </c>
      <c r="H291" s="57">
        <v>21947.84</v>
      </c>
      <c r="I291" s="57">
        <v>22305.38</v>
      </c>
      <c r="J291" s="57">
        <v>22667.759999999998</v>
      </c>
    </row>
    <row r="292" spans="1:10" s="8" customFormat="1" x14ac:dyDescent="0.25">
      <c r="A292" s="224" t="s">
        <v>74</v>
      </c>
      <c r="B292" s="197" t="s">
        <v>85</v>
      </c>
      <c r="C292" s="59" t="s">
        <v>503</v>
      </c>
      <c r="D292" s="51" t="s">
        <v>504</v>
      </c>
      <c r="E292" s="52" t="s">
        <v>509</v>
      </c>
      <c r="F292" s="39">
        <v>830</v>
      </c>
      <c r="G292" s="39">
        <v>830</v>
      </c>
      <c r="H292" s="39">
        <v>830</v>
      </c>
      <c r="I292" s="39">
        <v>830</v>
      </c>
      <c r="J292" s="39">
        <v>830</v>
      </c>
    </row>
    <row r="293" spans="1:10" s="8" customFormat="1" ht="47.25" x14ac:dyDescent="0.25">
      <c r="A293" s="224"/>
      <c r="B293" s="197"/>
      <c r="C293" s="48" t="s">
        <v>507</v>
      </c>
      <c r="D293" s="51" t="s">
        <v>397</v>
      </c>
      <c r="E293" s="54" t="s">
        <v>398</v>
      </c>
      <c r="F293" s="57">
        <v>39853.97</v>
      </c>
      <c r="G293" s="57">
        <v>39885.699999999997</v>
      </c>
      <c r="H293" s="57">
        <v>0</v>
      </c>
      <c r="I293" s="57">
        <v>0</v>
      </c>
      <c r="J293" s="57">
        <v>0</v>
      </c>
    </row>
    <row r="294" spans="1:10" s="8" customFormat="1" x14ac:dyDescent="0.25">
      <c r="A294" s="224" t="s">
        <v>90</v>
      </c>
      <c r="B294" s="197" t="s">
        <v>83</v>
      </c>
      <c r="C294" s="59" t="s">
        <v>505</v>
      </c>
      <c r="D294" s="51" t="s">
        <v>506</v>
      </c>
      <c r="E294" s="52" t="s">
        <v>486</v>
      </c>
      <c r="F294" s="39">
        <v>35</v>
      </c>
      <c r="G294" s="39">
        <v>35</v>
      </c>
      <c r="H294" s="39">
        <v>35</v>
      </c>
      <c r="I294" s="39">
        <v>35</v>
      </c>
      <c r="J294" s="39">
        <v>35</v>
      </c>
    </row>
    <row r="295" spans="1:10" s="8" customFormat="1" ht="47.25" x14ac:dyDescent="0.25">
      <c r="A295" s="224"/>
      <c r="B295" s="197"/>
      <c r="C295" s="48" t="s">
        <v>508</v>
      </c>
      <c r="D295" s="51" t="s">
        <v>397</v>
      </c>
      <c r="E295" s="54" t="s">
        <v>398</v>
      </c>
      <c r="F295" s="57">
        <v>1754.1</v>
      </c>
      <c r="G295" s="57">
        <v>1795.53</v>
      </c>
      <c r="H295" s="57">
        <v>1837.9</v>
      </c>
      <c r="I295" s="57">
        <v>1881.28</v>
      </c>
      <c r="J295" s="57">
        <v>1925.68</v>
      </c>
    </row>
    <row r="296" spans="1:10" s="8" customFormat="1" x14ac:dyDescent="0.25">
      <c r="A296" s="224" t="s">
        <v>91</v>
      </c>
      <c r="B296" s="197" t="s">
        <v>122</v>
      </c>
      <c r="C296" s="59" t="s">
        <v>510</v>
      </c>
      <c r="D296" s="51" t="s">
        <v>506</v>
      </c>
      <c r="E296" s="55" t="s">
        <v>486</v>
      </c>
      <c r="F296" s="39">
        <v>6</v>
      </c>
      <c r="G296" s="39">
        <v>6</v>
      </c>
      <c r="H296" s="39">
        <v>6</v>
      </c>
      <c r="I296" s="39">
        <v>6</v>
      </c>
      <c r="J296" s="39">
        <v>6</v>
      </c>
    </row>
    <row r="297" spans="1:10" s="8" customFormat="1" ht="47.25" x14ac:dyDescent="0.25">
      <c r="A297" s="224"/>
      <c r="B297" s="197"/>
      <c r="C297" s="48" t="s">
        <v>515</v>
      </c>
      <c r="D297" s="51" t="s">
        <v>397</v>
      </c>
      <c r="E297" s="54" t="s">
        <v>398</v>
      </c>
      <c r="F297" s="57">
        <v>8466.4699999999993</v>
      </c>
      <c r="G297" s="57">
        <v>8750.74</v>
      </c>
      <c r="H297" s="57">
        <v>9083.27</v>
      </c>
      <c r="I297" s="57">
        <v>9415.8799999999992</v>
      </c>
      <c r="J297" s="57">
        <v>9735.2000000000007</v>
      </c>
    </row>
    <row r="298" spans="1:10" s="8" customFormat="1" ht="15.75" customHeight="1" x14ac:dyDescent="0.25">
      <c r="A298" s="224" t="s">
        <v>92</v>
      </c>
      <c r="B298" s="197" t="s">
        <v>124</v>
      </c>
      <c r="C298" s="59" t="s">
        <v>511</v>
      </c>
      <c r="D298" s="51" t="s">
        <v>506</v>
      </c>
      <c r="E298" s="55" t="s">
        <v>486</v>
      </c>
      <c r="F298" s="39">
        <v>1</v>
      </c>
      <c r="G298" s="39">
        <v>1</v>
      </c>
      <c r="H298" s="39">
        <v>1</v>
      </c>
      <c r="I298" s="39">
        <v>1</v>
      </c>
      <c r="J298" s="39">
        <v>1</v>
      </c>
    </row>
    <row r="299" spans="1:10" s="8" customFormat="1" ht="47.25" x14ac:dyDescent="0.25">
      <c r="A299" s="224"/>
      <c r="B299" s="197"/>
      <c r="C299" s="48" t="s">
        <v>515</v>
      </c>
      <c r="D299" s="51" t="s">
        <v>397</v>
      </c>
      <c r="E299" s="54" t="s">
        <v>398</v>
      </c>
      <c r="F299" s="57">
        <v>1411.04</v>
      </c>
      <c r="G299" s="57">
        <v>1528.67</v>
      </c>
      <c r="H299" s="57">
        <v>1588.86</v>
      </c>
      <c r="I299" s="57">
        <v>1647.14</v>
      </c>
      <c r="J299" s="57">
        <v>1703</v>
      </c>
    </row>
    <row r="300" spans="1:10" s="8" customFormat="1" ht="31.5" x14ac:dyDescent="0.25">
      <c r="A300" s="224" t="s">
        <v>93</v>
      </c>
      <c r="B300" s="197" t="s">
        <v>512</v>
      </c>
      <c r="C300" s="59" t="s">
        <v>513</v>
      </c>
      <c r="D300" s="51" t="s">
        <v>514</v>
      </c>
      <c r="E300" s="55" t="s">
        <v>486</v>
      </c>
      <c r="F300" s="39">
        <v>6</v>
      </c>
      <c r="G300" s="39">
        <v>6</v>
      </c>
      <c r="H300" s="39">
        <v>6</v>
      </c>
      <c r="I300" s="39">
        <v>6</v>
      </c>
      <c r="J300" s="39">
        <v>6</v>
      </c>
    </row>
    <row r="301" spans="1:10" s="8" customFormat="1" ht="47.25" x14ac:dyDescent="0.25">
      <c r="A301" s="224"/>
      <c r="B301" s="197"/>
      <c r="C301" s="48" t="s">
        <v>515</v>
      </c>
      <c r="D301" s="51" t="s">
        <v>397</v>
      </c>
      <c r="E301" s="54" t="s">
        <v>398</v>
      </c>
      <c r="F301" s="57">
        <v>8466.4699999999993</v>
      </c>
      <c r="G301" s="57">
        <v>8750.74</v>
      </c>
      <c r="H301" s="57">
        <v>9083.27</v>
      </c>
      <c r="I301" s="57">
        <v>9415.8799999999992</v>
      </c>
      <c r="J301" s="57">
        <v>9735.2000000000007</v>
      </c>
    </row>
    <row r="302" spans="1:10" s="8" customFormat="1" ht="31.5" x14ac:dyDescent="0.25">
      <c r="A302" s="224" t="s">
        <v>94</v>
      </c>
      <c r="B302" s="197" t="s">
        <v>516</v>
      </c>
      <c r="C302" s="59" t="s">
        <v>517</v>
      </c>
      <c r="D302" s="51" t="s">
        <v>518</v>
      </c>
      <c r="E302" s="54" t="s">
        <v>166</v>
      </c>
      <c r="F302" s="53">
        <v>2.8</v>
      </c>
      <c r="G302" s="53">
        <v>2.8</v>
      </c>
      <c r="H302" s="53">
        <v>2.8</v>
      </c>
      <c r="I302" s="53">
        <v>2.8</v>
      </c>
      <c r="J302" s="53">
        <v>2.8</v>
      </c>
    </row>
    <row r="303" spans="1:10" s="8" customFormat="1" ht="47.25" x14ac:dyDescent="0.25">
      <c r="A303" s="224"/>
      <c r="B303" s="197"/>
      <c r="C303" s="48" t="s">
        <v>526</v>
      </c>
      <c r="D303" s="51" t="s">
        <v>397</v>
      </c>
      <c r="E303" s="54" t="s">
        <v>398</v>
      </c>
      <c r="F303" s="57">
        <v>10014.39</v>
      </c>
      <c r="G303" s="57">
        <v>10250.92</v>
      </c>
      <c r="H303" s="57">
        <v>11401.07</v>
      </c>
      <c r="I303" s="57">
        <v>11782</v>
      </c>
      <c r="J303" s="57">
        <v>11782.13</v>
      </c>
    </row>
    <row r="304" spans="1:10" s="8" customFormat="1" x14ac:dyDescent="0.25">
      <c r="A304" s="224" t="s">
        <v>95</v>
      </c>
      <c r="B304" s="197" t="s">
        <v>519</v>
      </c>
      <c r="C304" s="59" t="s">
        <v>520</v>
      </c>
      <c r="D304" s="51" t="s">
        <v>115</v>
      </c>
      <c r="E304" s="56" t="s">
        <v>84</v>
      </c>
      <c r="F304" s="39">
        <v>17784</v>
      </c>
      <c r="G304" s="39">
        <v>17784</v>
      </c>
      <c r="H304" s="39">
        <v>17784</v>
      </c>
      <c r="I304" s="39">
        <v>17784</v>
      </c>
      <c r="J304" s="39">
        <v>17784</v>
      </c>
    </row>
    <row r="305" spans="1:10" s="8" customFormat="1" ht="47.25" x14ac:dyDescent="0.25">
      <c r="A305" s="224"/>
      <c r="B305" s="197"/>
      <c r="C305" s="48" t="s">
        <v>526</v>
      </c>
      <c r="D305" s="51" t="s">
        <v>397</v>
      </c>
      <c r="E305" s="54" t="s">
        <v>398</v>
      </c>
      <c r="F305" s="57">
        <v>3784.62</v>
      </c>
      <c r="G305" s="57">
        <v>3874.01</v>
      </c>
      <c r="H305" s="57">
        <v>4308.67</v>
      </c>
      <c r="I305" s="57">
        <v>4320.74</v>
      </c>
      <c r="J305" s="57">
        <v>4452.68</v>
      </c>
    </row>
    <row r="306" spans="1:10" s="8" customFormat="1" x14ac:dyDescent="0.25">
      <c r="A306" s="224" t="s">
        <v>96</v>
      </c>
      <c r="B306" s="197" t="s">
        <v>116</v>
      </c>
      <c r="C306" s="59" t="s">
        <v>521</v>
      </c>
      <c r="D306" s="51" t="s">
        <v>490</v>
      </c>
      <c r="E306" s="52" t="s">
        <v>493</v>
      </c>
      <c r="F306" s="39">
        <v>8094</v>
      </c>
      <c r="G306" s="39">
        <v>8094</v>
      </c>
      <c r="H306" s="39">
        <v>8094</v>
      </c>
      <c r="I306" s="39">
        <v>8094</v>
      </c>
      <c r="J306" s="39">
        <v>8094</v>
      </c>
    </row>
    <row r="307" spans="1:10" s="8" customFormat="1" ht="47.25" x14ac:dyDescent="0.25">
      <c r="A307" s="224"/>
      <c r="B307" s="197"/>
      <c r="C307" s="48" t="s">
        <v>525</v>
      </c>
      <c r="D307" s="51" t="s">
        <v>397</v>
      </c>
      <c r="E307" s="54" t="s">
        <v>398</v>
      </c>
      <c r="F307" s="57">
        <v>10365.89</v>
      </c>
      <c r="G307" s="57">
        <v>12263.76</v>
      </c>
      <c r="H307" s="57">
        <v>13759.94</v>
      </c>
      <c r="I307" s="57">
        <v>13998.61</v>
      </c>
      <c r="J307" s="57">
        <v>14230.09</v>
      </c>
    </row>
    <row r="308" spans="1:10" s="8" customFormat="1" x14ac:dyDescent="0.25">
      <c r="A308" s="224" t="s">
        <v>97</v>
      </c>
      <c r="B308" s="197" t="s">
        <v>117</v>
      </c>
      <c r="C308" s="59" t="s">
        <v>522</v>
      </c>
      <c r="D308" s="51" t="s">
        <v>490</v>
      </c>
      <c r="E308" s="52" t="s">
        <v>493</v>
      </c>
      <c r="F308" s="39">
        <v>6327</v>
      </c>
      <c r="G308" s="39">
        <v>6327</v>
      </c>
      <c r="H308" s="39">
        <v>6327</v>
      </c>
      <c r="I308" s="39">
        <v>6327</v>
      </c>
      <c r="J308" s="39">
        <v>6327</v>
      </c>
    </row>
    <row r="309" spans="1:10" s="8" customFormat="1" ht="47.25" x14ac:dyDescent="0.25">
      <c r="A309" s="224"/>
      <c r="B309" s="197"/>
      <c r="C309" s="48" t="s">
        <v>524</v>
      </c>
      <c r="D309" s="51" t="s">
        <v>397</v>
      </c>
      <c r="E309" s="54" t="s">
        <v>398</v>
      </c>
      <c r="F309" s="57">
        <v>4051.77</v>
      </c>
      <c r="G309" s="57">
        <v>4793.8999999999996</v>
      </c>
      <c r="H309" s="57">
        <v>5378.76</v>
      </c>
      <c r="I309" s="57">
        <v>5472.06</v>
      </c>
      <c r="J309" s="57">
        <v>5562.55</v>
      </c>
    </row>
    <row r="310" spans="1:10" s="8" customFormat="1" x14ac:dyDescent="0.25">
      <c r="A310" s="224" t="s">
        <v>98</v>
      </c>
      <c r="B310" s="197" t="s">
        <v>118</v>
      </c>
      <c r="C310" s="59" t="s">
        <v>523</v>
      </c>
      <c r="D310" s="51" t="s">
        <v>490</v>
      </c>
      <c r="E310" s="52" t="s">
        <v>493</v>
      </c>
      <c r="F310" s="39">
        <v>45201</v>
      </c>
      <c r="G310" s="39">
        <v>45201</v>
      </c>
      <c r="H310" s="39">
        <v>45201</v>
      </c>
      <c r="I310" s="39">
        <v>45201</v>
      </c>
      <c r="J310" s="39">
        <v>45201</v>
      </c>
    </row>
    <row r="311" spans="1:10" s="8" customFormat="1" ht="47.25" x14ac:dyDescent="0.25">
      <c r="A311" s="224"/>
      <c r="B311" s="197"/>
      <c r="C311" s="48" t="s">
        <v>524</v>
      </c>
      <c r="D311" s="51" t="s">
        <v>397</v>
      </c>
      <c r="E311" s="54" t="s">
        <v>398</v>
      </c>
      <c r="F311" s="57">
        <v>29543.57</v>
      </c>
      <c r="G311" s="57">
        <v>34952.660000000003</v>
      </c>
      <c r="H311" s="57">
        <v>39216.89</v>
      </c>
      <c r="I311" s="57">
        <v>39897.11</v>
      </c>
      <c r="J311" s="57">
        <v>40556.86</v>
      </c>
    </row>
    <row r="312" spans="1:10" s="8" customFormat="1" x14ac:dyDescent="0.25">
      <c r="A312" s="224" t="s">
        <v>99</v>
      </c>
      <c r="B312" s="197" t="s">
        <v>119</v>
      </c>
      <c r="C312" s="59" t="s">
        <v>527</v>
      </c>
      <c r="D312" s="51" t="s">
        <v>490</v>
      </c>
      <c r="E312" s="52" t="s">
        <v>493</v>
      </c>
      <c r="F312" s="39">
        <v>798</v>
      </c>
      <c r="G312" s="39">
        <v>798</v>
      </c>
      <c r="H312" s="39">
        <v>798</v>
      </c>
      <c r="I312" s="39">
        <v>798</v>
      </c>
      <c r="J312" s="39">
        <v>798</v>
      </c>
    </row>
    <row r="313" spans="1:10" s="8" customFormat="1" ht="47.25" x14ac:dyDescent="0.25">
      <c r="A313" s="224"/>
      <c r="B313" s="197"/>
      <c r="C313" s="48" t="s">
        <v>524</v>
      </c>
      <c r="D313" s="51" t="s">
        <v>397</v>
      </c>
      <c r="E313" s="54" t="s">
        <v>398</v>
      </c>
      <c r="F313" s="57">
        <v>260.14999999999998</v>
      </c>
      <c r="G313" s="57">
        <v>307.77999999999997</v>
      </c>
      <c r="H313" s="57">
        <v>345.32</v>
      </c>
      <c r="I313" s="57">
        <v>351.31</v>
      </c>
      <c r="J313" s="57">
        <v>357.12</v>
      </c>
    </row>
    <row r="314" spans="1:10" s="8" customFormat="1" x14ac:dyDescent="0.25">
      <c r="A314" s="224" t="s">
        <v>100</v>
      </c>
      <c r="B314" s="197" t="s">
        <v>120</v>
      </c>
      <c r="C314" s="59" t="s">
        <v>528</v>
      </c>
      <c r="D314" s="51" t="s">
        <v>490</v>
      </c>
      <c r="E314" s="52" t="s">
        <v>493</v>
      </c>
      <c r="F314" s="39">
        <v>684</v>
      </c>
      <c r="G314" s="39">
        <v>684</v>
      </c>
      <c r="H314" s="39">
        <v>684</v>
      </c>
      <c r="I314" s="39">
        <v>684</v>
      </c>
      <c r="J314" s="39">
        <v>684</v>
      </c>
    </row>
    <row r="315" spans="1:10" s="8" customFormat="1" ht="47.25" x14ac:dyDescent="0.25">
      <c r="A315" s="224"/>
      <c r="B315" s="197"/>
      <c r="C315" s="48" t="s">
        <v>524</v>
      </c>
      <c r="D315" s="51" t="s">
        <v>397</v>
      </c>
      <c r="E315" s="54" t="s">
        <v>398</v>
      </c>
      <c r="F315" s="57">
        <v>885.08</v>
      </c>
      <c r="G315" s="57">
        <v>1047.1199999999999</v>
      </c>
      <c r="H315" s="57">
        <v>1174.8699999999999</v>
      </c>
      <c r="I315" s="57">
        <v>1195.25</v>
      </c>
      <c r="J315" s="57">
        <v>1215.01</v>
      </c>
    </row>
    <row r="316" spans="1:10" s="8" customFormat="1" x14ac:dyDescent="0.25">
      <c r="A316" s="224" t="s">
        <v>101</v>
      </c>
      <c r="B316" s="197" t="s">
        <v>529</v>
      </c>
      <c r="C316" s="59" t="s">
        <v>530</v>
      </c>
      <c r="D316" s="51" t="s">
        <v>531</v>
      </c>
      <c r="E316" s="56" t="s">
        <v>84</v>
      </c>
      <c r="F316" s="39">
        <v>50</v>
      </c>
      <c r="G316" s="39">
        <v>50</v>
      </c>
      <c r="H316" s="39">
        <v>50</v>
      </c>
      <c r="I316" s="39">
        <v>50</v>
      </c>
      <c r="J316" s="39">
        <v>50</v>
      </c>
    </row>
    <row r="317" spans="1:10" s="8" customFormat="1" ht="47.25" x14ac:dyDescent="0.25">
      <c r="A317" s="224"/>
      <c r="B317" s="197"/>
      <c r="C317" s="48" t="s">
        <v>524</v>
      </c>
      <c r="D317" s="51" t="s">
        <v>397</v>
      </c>
      <c r="E317" s="54" t="s">
        <v>398</v>
      </c>
      <c r="F317" s="57">
        <v>2796.34</v>
      </c>
      <c r="G317" s="57">
        <v>3308.32</v>
      </c>
      <c r="H317" s="57">
        <v>3728.94</v>
      </c>
      <c r="I317" s="57">
        <v>3794.12</v>
      </c>
      <c r="J317" s="57">
        <v>3856.86</v>
      </c>
    </row>
    <row r="318" spans="1:10" s="8" customFormat="1" ht="63" x14ac:dyDescent="0.25">
      <c r="A318" s="224" t="s">
        <v>102</v>
      </c>
      <c r="B318" s="197" t="s">
        <v>121</v>
      </c>
      <c r="C318" s="59" t="s">
        <v>532</v>
      </c>
      <c r="D318" s="51" t="s">
        <v>533</v>
      </c>
      <c r="E318" s="55" t="s">
        <v>84</v>
      </c>
      <c r="F318" s="39">
        <v>182</v>
      </c>
      <c r="G318" s="39">
        <v>182</v>
      </c>
      <c r="H318" s="39">
        <v>182</v>
      </c>
      <c r="I318" s="39">
        <v>182</v>
      </c>
      <c r="J318" s="39">
        <v>182</v>
      </c>
    </row>
    <row r="319" spans="1:10" s="8" customFormat="1" ht="47.25" x14ac:dyDescent="0.25">
      <c r="A319" s="224"/>
      <c r="B319" s="197"/>
      <c r="C319" s="48" t="s">
        <v>524</v>
      </c>
      <c r="D319" s="51" t="s">
        <v>397</v>
      </c>
      <c r="E319" s="54" t="s">
        <v>398</v>
      </c>
      <c r="F319" s="57">
        <v>21730.35</v>
      </c>
      <c r="G319" s="57">
        <v>25708.93</v>
      </c>
      <c r="H319" s="57">
        <v>28845.42</v>
      </c>
      <c r="I319" s="57">
        <v>29345.75</v>
      </c>
      <c r="J319" s="57">
        <v>29831.02</v>
      </c>
    </row>
    <row r="320" spans="1:10" s="8" customFormat="1" ht="214.5" customHeight="1" x14ac:dyDescent="0.25">
      <c r="A320" s="224" t="s">
        <v>103</v>
      </c>
      <c r="B320" s="190" t="s">
        <v>126</v>
      </c>
      <c r="C320" s="231" t="s">
        <v>534</v>
      </c>
      <c r="D320" s="203" t="s">
        <v>535</v>
      </c>
      <c r="E320" s="203" t="s">
        <v>146</v>
      </c>
      <c r="F320" s="206">
        <v>7749</v>
      </c>
      <c r="G320" s="206">
        <v>7934</v>
      </c>
      <c r="H320" s="206">
        <v>8009</v>
      </c>
      <c r="I320" s="206">
        <v>8009</v>
      </c>
      <c r="J320" s="206">
        <v>8009</v>
      </c>
    </row>
    <row r="321" spans="1:10" s="8" customFormat="1" ht="177.75" customHeight="1" x14ac:dyDescent="0.25">
      <c r="A321" s="224"/>
      <c r="B321" s="209"/>
      <c r="C321" s="232"/>
      <c r="D321" s="204"/>
      <c r="E321" s="204"/>
      <c r="F321" s="207"/>
      <c r="G321" s="207"/>
      <c r="H321" s="207"/>
      <c r="I321" s="207"/>
      <c r="J321" s="207"/>
    </row>
    <row r="322" spans="1:10" s="8" customFormat="1" ht="243.75" customHeight="1" x14ac:dyDescent="0.25">
      <c r="A322" s="224"/>
      <c r="B322" s="209"/>
      <c r="C322" s="233"/>
      <c r="D322" s="205"/>
      <c r="E322" s="205"/>
      <c r="F322" s="208"/>
      <c r="G322" s="208"/>
      <c r="H322" s="208"/>
      <c r="I322" s="208"/>
      <c r="J322" s="208"/>
    </row>
    <row r="323" spans="1:10" s="8" customFormat="1" ht="47.25" x14ac:dyDescent="0.25">
      <c r="A323" s="224"/>
      <c r="B323" s="191"/>
      <c r="C323" s="48" t="s">
        <v>536</v>
      </c>
      <c r="D323" s="51" t="s">
        <v>397</v>
      </c>
      <c r="E323" s="54" t="s">
        <v>398</v>
      </c>
      <c r="F323" s="57">
        <v>512854.66</v>
      </c>
      <c r="G323" s="57">
        <v>518158.38</v>
      </c>
      <c r="H323" s="57">
        <v>564906.63</v>
      </c>
      <c r="I323" s="57">
        <v>577421.34</v>
      </c>
      <c r="J323" s="57">
        <v>589268.87</v>
      </c>
    </row>
    <row r="324" spans="1:10" s="8" customFormat="1" ht="150" customHeight="1" x14ac:dyDescent="0.25">
      <c r="A324" s="224" t="s">
        <v>104</v>
      </c>
      <c r="B324" s="197" t="s">
        <v>127</v>
      </c>
      <c r="C324" s="61" t="s">
        <v>537</v>
      </c>
      <c r="D324" s="51" t="s">
        <v>535</v>
      </c>
      <c r="E324" s="52" t="s">
        <v>146</v>
      </c>
      <c r="F324" s="39">
        <v>886</v>
      </c>
      <c r="G324" s="39">
        <v>907</v>
      </c>
      <c r="H324" s="39">
        <v>916</v>
      </c>
      <c r="I324" s="39">
        <v>916</v>
      </c>
      <c r="J324" s="39">
        <v>916</v>
      </c>
    </row>
    <row r="325" spans="1:10" s="8" customFormat="1" ht="47.25" x14ac:dyDescent="0.25">
      <c r="A325" s="224"/>
      <c r="B325" s="197"/>
      <c r="C325" s="48" t="s">
        <v>536</v>
      </c>
      <c r="D325" s="51" t="s">
        <v>397</v>
      </c>
      <c r="E325" s="52" t="s">
        <v>437</v>
      </c>
      <c r="F325" s="57">
        <v>63373.440000000002</v>
      </c>
      <c r="G325" s="57">
        <v>64028.82</v>
      </c>
      <c r="H325" s="57">
        <v>69805.5</v>
      </c>
      <c r="I325" s="57">
        <v>81351.95</v>
      </c>
      <c r="J325" s="57">
        <v>72815.95</v>
      </c>
    </row>
    <row r="326" spans="1:10" s="8" customFormat="1" x14ac:dyDescent="0.25">
      <c r="A326" s="224" t="s">
        <v>105</v>
      </c>
      <c r="B326" s="190" t="s">
        <v>128</v>
      </c>
      <c r="C326" s="64" t="s">
        <v>538</v>
      </c>
      <c r="D326" s="51" t="s">
        <v>535</v>
      </c>
      <c r="E326" s="52" t="s">
        <v>146</v>
      </c>
      <c r="F326" s="39">
        <v>39</v>
      </c>
      <c r="G326" s="39">
        <v>40</v>
      </c>
      <c r="H326" s="39">
        <v>40</v>
      </c>
      <c r="I326" s="39">
        <v>40</v>
      </c>
      <c r="J326" s="39">
        <v>40</v>
      </c>
    </row>
    <row r="327" spans="1:10" s="8" customFormat="1" ht="47.25" x14ac:dyDescent="0.25">
      <c r="A327" s="224"/>
      <c r="B327" s="191"/>
      <c r="C327" s="48" t="s">
        <v>536</v>
      </c>
      <c r="D327" s="51" t="s">
        <v>397</v>
      </c>
      <c r="E327" s="52" t="s">
        <v>437</v>
      </c>
      <c r="F327" s="57">
        <v>926.97</v>
      </c>
      <c r="G327" s="57">
        <v>936.55</v>
      </c>
      <c r="H327" s="57">
        <v>1021.05</v>
      </c>
      <c r="I327" s="57">
        <v>1043.67</v>
      </c>
      <c r="J327" s="57">
        <v>1065.08</v>
      </c>
    </row>
    <row r="328" spans="1:10" s="8" customFormat="1" ht="210" customHeight="1" x14ac:dyDescent="0.25">
      <c r="A328" s="224" t="s">
        <v>106</v>
      </c>
      <c r="B328" s="197" t="s">
        <v>129</v>
      </c>
      <c r="C328" s="61" t="s">
        <v>539</v>
      </c>
      <c r="D328" s="51" t="s">
        <v>535</v>
      </c>
      <c r="E328" s="52" t="s">
        <v>146</v>
      </c>
      <c r="F328" s="53">
        <v>12901</v>
      </c>
      <c r="G328" s="53">
        <v>12680</v>
      </c>
      <c r="H328" s="53">
        <v>12830</v>
      </c>
      <c r="I328" s="53">
        <v>12830</v>
      </c>
      <c r="J328" s="53">
        <v>12830</v>
      </c>
    </row>
    <row r="329" spans="1:10" s="8" customFormat="1" ht="47.25" x14ac:dyDescent="0.25">
      <c r="A329" s="224"/>
      <c r="B329" s="197"/>
      <c r="C329" s="48" t="s">
        <v>536</v>
      </c>
      <c r="D329" s="51" t="s">
        <v>397</v>
      </c>
      <c r="E329" s="52" t="s">
        <v>540</v>
      </c>
      <c r="F329" s="57">
        <v>816008</v>
      </c>
      <c r="G329" s="57">
        <v>824446.81</v>
      </c>
      <c r="H329" s="57">
        <v>898269.22</v>
      </c>
      <c r="I329" s="57">
        <v>918167.47</v>
      </c>
      <c r="J329" s="57">
        <v>937006.43</v>
      </c>
    </row>
    <row r="330" spans="1:10" s="8" customFormat="1" ht="68.25" customHeight="1" x14ac:dyDescent="0.25">
      <c r="A330" s="224" t="s">
        <v>107</v>
      </c>
      <c r="B330" s="197" t="s">
        <v>130</v>
      </c>
      <c r="C330" s="65" t="s">
        <v>541</v>
      </c>
      <c r="D330" s="51" t="s">
        <v>535</v>
      </c>
      <c r="E330" s="52" t="s">
        <v>146</v>
      </c>
      <c r="F330" s="53">
        <v>115</v>
      </c>
      <c r="G330" s="53">
        <v>115</v>
      </c>
      <c r="H330" s="53">
        <v>115</v>
      </c>
      <c r="I330" s="53">
        <v>115</v>
      </c>
      <c r="J330" s="53">
        <v>115</v>
      </c>
    </row>
    <row r="331" spans="1:10" s="8" customFormat="1" ht="47.25" x14ac:dyDescent="0.25">
      <c r="A331" s="224"/>
      <c r="B331" s="197"/>
      <c r="C331" s="48" t="s">
        <v>536</v>
      </c>
      <c r="D331" s="51" t="s">
        <v>397</v>
      </c>
      <c r="E331" s="52" t="s">
        <v>540</v>
      </c>
      <c r="F331" s="57">
        <v>1715.23</v>
      </c>
      <c r="G331" s="57">
        <v>1732.97</v>
      </c>
      <c r="H331" s="57">
        <v>1889.31</v>
      </c>
      <c r="I331" s="57">
        <v>1931.17</v>
      </c>
      <c r="J331" s="57">
        <v>1970.79</v>
      </c>
    </row>
    <row r="332" spans="1:10" s="8" customFormat="1" ht="220.5" x14ac:dyDescent="0.25">
      <c r="A332" s="224" t="s">
        <v>108</v>
      </c>
      <c r="B332" s="197" t="s">
        <v>131</v>
      </c>
      <c r="C332" s="51" t="s">
        <v>542</v>
      </c>
      <c r="D332" s="51" t="s">
        <v>535</v>
      </c>
      <c r="E332" s="52" t="s">
        <v>146</v>
      </c>
      <c r="F332" s="53">
        <v>579</v>
      </c>
      <c r="G332" s="53">
        <v>579</v>
      </c>
      <c r="H332" s="53">
        <v>585</v>
      </c>
      <c r="I332" s="53">
        <v>585</v>
      </c>
      <c r="J332" s="53">
        <v>585</v>
      </c>
    </row>
    <row r="333" spans="1:10" s="8" customFormat="1" ht="47.25" x14ac:dyDescent="0.25">
      <c r="A333" s="224"/>
      <c r="B333" s="197"/>
      <c r="C333" s="48" t="s">
        <v>536</v>
      </c>
      <c r="D333" s="51" t="s">
        <v>397</v>
      </c>
      <c r="E333" s="52" t="s">
        <v>540</v>
      </c>
      <c r="F333" s="57">
        <v>38690.120000000003</v>
      </c>
      <c r="G333" s="57">
        <v>39090.239999999998</v>
      </c>
      <c r="H333" s="57">
        <v>42616.959999999999</v>
      </c>
      <c r="I333" s="57">
        <v>43575.33</v>
      </c>
      <c r="J333" s="57">
        <v>44469.41</v>
      </c>
    </row>
    <row r="334" spans="1:10" s="8" customFormat="1" ht="306" customHeight="1" x14ac:dyDescent="0.25">
      <c r="A334" s="224" t="s">
        <v>109</v>
      </c>
      <c r="B334" s="226" t="s">
        <v>132</v>
      </c>
      <c r="C334" s="62" t="s">
        <v>543</v>
      </c>
      <c r="D334" s="66" t="s">
        <v>535</v>
      </c>
      <c r="E334" s="52" t="s">
        <v>146</v>
      </c>
      <c r="F334" s="39">
        <v>2293</v>
      </c>
      <c r="G334" s="39">
        <v>2293</v>
      </c>
      <c r="H334" s="39">
        <v>2293</v>
      </c>
      <c r="I334" s="39">
        <v>2293</v>
      </c>
      <c r="J334" s="39">
        <v>2293</v>
      </c>
    </row>
    <row r="335" spans="1:10" s="8" customFormat="1" ht="47.25" x14ac:dyDescent="0.25">
      <c r="A335" s="224"/>
      <c r="B335" s="226"/>
      <c r="C335" s="63" t="s">
        <v>536</v>
      </c>
      <c r="D335" s="66" t="s">
        <v>397</v>
      </c>
      <c r="E335" s="52" t="s">
        <v>540</v>
      </c>
      <c r="F335" s="57">
        <v>34087.81</v>
      </c>
      <c r="G335" s="57">
        <v>34440.339999999997</v>
      </c>
      <c r="H335" s="57">
        <v>37549.339999999997</v>
      </c>
      <c r="I335" s="57">
        <v>38381.199999999997</v>
      </c>
      <c r="J335" s="57">
        <v>39168.71</v>
      </c>
    </row>
    <row r="336" spans="1:10" s="8" customFormat="1" ht="50.25" customHeight="1" x14ac:dyDescent="0.25">
      <c r="A336" s="224" t="s">
        <v>110</v>
      </c>
      <c r="B336" s="226" t="s">
        <v>133</v>
      </c>
      <c r="C336" s="68" t="s">
        <v>544</v>
      </c>
      <c r="D336" s="66" t="s">
        <v>535</v>
      </c>
      <c r="E336" s="52" t="s">
        <v>146</v>
      </c>
      <c r="F336" s="39">
        <v>113</v>
      </c>
      <c r="G336" s="39">
        <v>113</v>
      </c>
      <c r="H336" s="39">
        <v>113</v>
      </c>
      <c r="I336" s="39">
        <v>113</v>
      </c>
      <c r="J336" s="39">
        <v>113</v>
      </c>
    </row>
    <row r="337" spans="1:10" s="8" customFormat="1" ht="47.25" x14ac:dyDescent="0.25">
      <c r="A337" s="224"/>
      <c r="B337" s="226"/>
      <c r="C337" s="63" t="s">
        <v>536</v>
      </c>
      <c r="D337" s="66" t="s">
        <v>397</v>
      </c>
      <c r="E337" s="52" t="s">
        <v>540</v>
      </c>
      <c r="F337" s="57">
        <v>2729.17</v>
      </c>
      <c r="G337" s="57">
        <v>2770.09</v>
      </c>
      <c r="H337" s="57">
        <v>3020.01</v>
      </c>
      <c r="I337" s="57">
        <v>3086.92</v>
      </c>
      <c r="J337" s="57">
        <v>3250.26</v>
      </c>
    </row>
    <row r="338" spans="1:10" s="8" customFormat="1" x14ac:dyDescent="0.25">
      <c r="A338" s="224" t="s">
        <v>111</v>
      </c>
      <c r="B338" s="226" t="s">
        <v>125</v>
      </c>
      <c r="C338" s="67" t="s">
        <v>545</v>
      </c>
      <c r="D338" s="66" t="s">
        <v>493</v>
      </c>
      <c r="E338" s="52" t="s">
        <v>493</v>
      </c>
      <c r="F338" s="39">
        <v>141552</v>
      </c>
      <c r="G338" s="39">
        <v>141552</v>
      </c>
      <c r="H338" s="39">
        <v>141552</v>
      </c>
      <c r="I338" s="39">
        <v>141552</v>
      </c>
      <c r="J338" s="39">
        <v>141552</v>
      </c>
    </row>
    <row r="339" spans="1:10" s="8" customFormat="1" ht="47.25" x14ac:dyDescent="0.25">
      <c r="A339" s="224"/>
      <c r="B339" s="226"/>
      <c r="C339" s="63" t="s">
        <v>536</v>
      </c>
      <c r="D339" s="66" t="s">
        <v>397</v>
      </c>
      <c r="E339" s="52" t="s">
        <v>540</v>
      </c>
      <c r="F339" s="57">
        <v>9071.19</v>
      </c>
      <c r="G339" s="57">
        <v>9165</v>
      </c>
      <c r="H339" s="57">
        <v>9991.8700000000008</v>
      </c>
      <c r="I339" s="57">
        <v>10213.219999999999</v>
      </c>
      <c r="J339" s="57">
        <v>10422.77</v>
      </c>
    </row>
    <row r="340" spans="1:10" s="8" customFormat="1" x14ac:dyDescent="0.25">
      <c r="A340" s="224" t="s">
        <v>112</v>
      </c>
      <c r="B340" s="226" t="s">
        <v>125</v>
      </c>
      <c r="C340" s="67" t="s">
        <v>546</v>
      </c>
      <c r="D340" s="66" t="s">
        <v>493</v>
      </c>
      <c r="E340" s="52" t="s">
        <v>493</v>
      </c>
      <c r="F340" s="39">
        <v>386969</v>
      </c>
      <c r="G340" s="39">
        <v>386969</v>
      </c>
      <c r="H340" s="39">
        <v>386969</v>
      </c>
      <c r="I340" s="39">
        <v>386969</v>
      </c>
      <c r="J340" s="39">
        <v>386969</v>
      </c>
    </row>
    <row r="341" spans="1:10" s="8" customFormat="1" ht="47.25" x14ac:dyDescent="0.25">
      <c r="A341" s="224"/>
      <c r="B341" s="226"/>
      <c r="C341" s="63" t="s">
        <v>536</v>
      </c>
      <c r="D341" s="66" t="s">
        <v>397</v>
      </c>
      <c r="E341" s="52" t="s">
        <v>540</v>
      </c>
      <c r="F341" s="57">
        <v>55650.67</v>
      </c>
      <c r="G341" s="57">
        <v>56226.19</v>
      </c>
      <c r="H341" s="57">
        <v>61298.92</v>
      </c>
      <c r="I341" s="57">
        <v>62656.91</v>
      </c>
      <c r="J341" s="57">
        <v>63942.5</v>
      </c>
    </row>
    <row r="342" spans="1:10" s="8" customFormat="1" x14ac:dyDescent="0.25">
      <c r="A342" s="7"/>
      <c r="B342" s="194" t="s">
        <v>10</v>
      </c>
      <c r="C342" s="194"/>
      <c r="D342" s="194"/>
      <c r="E342" s="23" t="s">
        <v>347</v>
      </c>
      <c r="F342" s="12">
        <f t="shared" ref="F342:J342" si="7">F255+F257+F259+F261+F263+F265+F267+F269+F271+F273+F275+F277+F279+F281+F283+F285+F287+F289+F291+F293+F295+F297+F299+F301+F303+F305+F307+F309+F311+F313+F315+F317+F319+F323+F325+F327+F329+F331+F333+F335+F337+F339+F341</f>
        <v>2585123.5399999996</v>
      </c>
      <c r="G342" s="12">
        <f t="shared" si="7"/>
        <v>2702110.5700000003</v>
      </c>
      <c r="H342" s="12">
        <f t="shared" si="7"/>
        <v>2892373.44</v>
      </c>
      <c r="I342" s="12">
        <f t="shared" si="7"/>
        <v>2960065.7900000005</v>
      </c>
      <c r="J342" s="12">
        <f t="shared" si="7"/>
        <v>3005747.37</v>
      </c>
    </row>
    <row r="343" spans="1:10" s="8" customFormat="1" ht="28.5" customHeight="1" x14ac:dyDescent="0.25">
      <c r="A343" s="6" t="s">
        <v>35</v>
      </c>
      <c r="B343" s="202" t="s">
        <v>47</v>
      </c>
      <c r="C343" s="202"/>
      <c r="D343" s="202"/>
      <c r="E343" s="202"/>
      <c r="F343" s="202"/>
      <c r="G343" s="202"/>
      <c r="H343" s="202"/>
      <c r="I343" s="202"/>
      <c r="J343" s="202"/>
    </row>
    <row r="344" spans="1:10" s="8" customFormat="1" ht="31.5" x14ac:dyDescent="0.25">
      <c r="A344" s="152" t="s">
        <v>36</v>
      </c>
      <c r="B344" s="153" t="s">
        <v>270</v>
      </c>
      <c r="C344" s="36" t="s">
        <v>823</v>
      </c>
      <c r="D344" s="35" t="s">
        <v>7</v>
      </c>
      <c r="E344" s="105" t="s">
        <v>146</v>
      </c>
      <c r="F344" s="19">
        <v>438798</v>
      </c>
      <c r="G344" s="19">
        <v>444252</v>
      </c>
      <c r="H344" s="138">
        <v>446917</v>
      </c>
      <c r="I344" s="138">
        <v>449598</v>
      </c>
      <c r="J344" s="138">
        <v>452295</v>
      </c>
    </row>
    <row r="345" spans="1:10" s="8" customFormat="1" ht="63" x14ac:dyDescent="0.25">
      <c r="A345" s="152"/>
      <c r="B345" s="153"/>
      <c r="C345" s="36" t="s">
        <v>825</v>
      </c>
      <c r="D345" s="104" t="s">
        <v>79</v>
      </c>
      <c r="E345" s="105" t="s">
        <v>347</v>
      </c>
      <c r="F345" s="139">
        <v>226270.3</v>
      </c>
      <c r="G345" s="139">
        <v>234024.5</v>
      </c>
      <c r="H345" s="139">
        <v>264357</v>
      </c>
      <c r="I345" s="139">
        <v>277574.8</v>
      </c>
      <c r="J345" s="139">
        <v>289510.5</v>
      </c>
    </row>
    <row r="346" spans="1:10" s="8" customFormat="1" ht="31.5" x14ac:dyDescent="0.25">
      <c r="A346" s="152" t="s">
        <v>37</v>
      </c>
      <c r="B346" s="153" t="s">
        <v>271</v>
      </c>
      <c r="C346" s="36" t="s">
        <v>824</v>
      </c>
      <c r="D346" s="35" t="s">
        <v>7</v>
      </c>
      <c r="E346" s="105" t="s">
        <v>146</v>
      </c>
      <c r="F346" s="19">
        <v>138341</v>
      </c>
      <c r="G346" s="19">
        <v>134652</v>
      </c>
      <c r="H346" s="138">
        <v>135399</v>
      </c>
      <c r="I346" s="138">
        <v>136211</v>
      </c>
      <c r="J346" s="138">
        <v>137028</v>
      </c>
    </row>
    <row r="347" spans="1:10" s="8" customFormat="1" ht="63" x14ac:dyDescent="0.25">
      <c r="A347" s="152"/>
      <c r="B347" s="153"/>
      <c r="C347" s="36" t="s">
        <v>825</v>
      </c>
      <c r="D347" s="104" t="s">
        <v>79</v>
      </c>
      <c r="E347" s="105" t="s">
        <v>347</v>
      </c>
      <c r="F347" s="139">
        <v>81606</v>
      </c>
      <c r="G347" s="139">
        <v>66810.3</v>
      </c>
      <c r="H347" s="139">
        <v>79932.600000000006</v>
      </c>
      <c r="I347" s="139">
        <v>83929.2</v>
      </c>
      <c r="J347" s="139">
        <v>87538.2</v>
      </c>
    </row>
    <row r="348" spans="1:10" s="8" customFormat="1" ht="31.5" x14ac:dyDescent="0.25">
      <c r="A348" s="152" t="s">
        <v>247</v>
      </c>
      <c r="B348" s="153" t="s">
        <v>272</v>
      </c>
      <c r="C348" s="49" t="s">
        <v>826</v>
      </c>
      <c r="D348" s="35" t="s">
        <v>7</v>
      </c>
      <c r="E348" s="105" t="s">
        <v>84</v>
      </c>
      <c r="F348" s="19">
        <v>30</v>
      </c>
      <c r="G348" s="19">
        <v>35</v>
      </c>
      <c r="H348" s="19">
        <v>35</v>
      </c>
      <c r="I348" s="19">
        <v>35</v>
      </c>
      <c r="J348" s="19">
        <v>35</v>
      </c>
    </row>
    <row r="349" spans="1:10" s="8" customFormat="1" ht="63" x14ac:dyDescent="0.25">
      <c r="A349" s="152"/>
      <c r="B349" s="153"/>
      <c r="C349" s="49" t="s">
        <v>825</v>
      </c>
      <c r="D349" s="104" t="s">
        <v>79</v>
      </c>
      <c r="E349" s="105" t="s">
        <v>347</v>
      </c>
      <c r="F349" s="18">
        <v>96900.5</v>
      </c>
      <c r="G349" s="18">
        <v>126008.1</v>
      </c>
      <c r="H349" s="17">
        <v>141914.70000000001</v>
      </c>
      <c r="I349" s="17">
        <v>149010.4</v>
      </c>
      <c r="J349" s="17">
        <v>155418.79999999999</v>
      </c>
    </row>
    <row r="350" spans="1:10" s="8" customFormat="1" ht="31.5" x14ac:dyDescent="0.25">
      <c r="A350" s="152" t="s">
        <v>248</v>
      </c>
      <c r="B350" s="153" t="s">
        <v>273</v>
      </c>
      <c r="C350" s="49" t="s">
        <v>827</v>
      </c>
      <c r="D350" s="35" t="s">
        <v>7</v>
      </c>
      <c r="E350" s="105" t="s">
        <v>84</v>
      </c>
      <c r="F350" s="19">
        <v>31</v>
      </c>
      <c r="G350" s="19">
        <v>31</v>
      </c>
      <c r="H350" s="19">
        <v>31</v>
      </c>
      <c r="I350" s="19">
        <v>31</v>
      </c>
      <c r="J350" s="19">
        <v>31</v>
      </c>
    </row>
    <row r="351" spans="1:10" s="8" customFormat="1" ht="63" x14ac:dyDescent="0.25">
      <c r="A351" s="152"/>
      <c r="B351" s="153"/>
      <c r="C351" s="49" t="s">
        <v>825</v>
      </c>
      <c r="D351" s="104" t="s">
        <v>79</v>
      </c>
      <c r="E351" s="105" t="s">
        <v>347</v>
      </c>
      <c r="F351" s="18">
        <v>14728.6</v>
      </c>
      <c r="G351" s="18">
        <v>16792.5</v>
      </c>
      <c r="H351" s="17">
        <v>24145.599999999999</v>
      </c>
      <c r="I351" s="17">
        <v>25802.799999999999</v>
      </c>
      <c r="J351" s="17">
        <v>27299.3</v>
      </c>
    </row>
    <row r="352" spans="1:10" s="8" customFormat="1" ht="31.5" x14ac:dyDescent="0.25">
      <c r="A352" s="152" t="s">
        <v>249</v>
      </c>
      <c r="B352" s="153" t="s">
        <v>274</v>
      </c>
      <c r="C352" s="36" t="s">
        <v>828</v>
      </c>
      <c r="D352" s="35" t="s">
        <v>7</v>
      </c>
      <c r="E352" s="105" t="s">
        <v>146</v>
      </c>
      <c r="F352" s="19">
        <v>552341</v>
      </c>
      <c r="G352" s="19">
        <v>519240</v>
      </c>
      <c r="H352" s="19">
        <v>519240</v>
      </c>
      <c r="I352" s="19">
        <v>519240</v>
      </c>
      <c r="J352" s="19">
        <v>519240</v>
      </c>
    </row>
    <row r="353" spans="1:10" s="8" customFormat="1" ht="63" x14ac:dyDescent="0.25">
      <c r="A353" s="152"/>
      <c r="B353" s="153"/>
      <c r="C353" s="36" t="s">
        <v>830</v>
      </c>
      <c r="D353" s="104" t="s">
        <v>79</v>
      </c>
      <c r="E353" s="105" t="s">
        <v>347</v>
      </c>
      <c r="F353" s="17">
        <v>37232.300000000003</v>
      </c>
      <c r="G353" s="17">
        <v>40425.199999999997</v>
      </c>
      <c r="H353" s="17">
        <v>52003.1</v>
      </c>
      <c r="I353" s="17">
        <v>54433.2</v>
      </c>
      <c r="J353" s="17">
        <v>56690.1</v>
      </c>
    </row>
    <row r="354" spans="1:10" s="8" customFormat="1" ht="31.5" x14ac:dyDescent="0.25">
      <c r="A354" s="152" t="s">
        <v>250</v>
      </c>
      <c r="B354" s="153" t="s">
        <v>275</v>
      </c>
      <c r="C354" s="36" t="s">
        <v>829</v>
      </c>
      <c r="D354" s="35" t="s">
        <v>7</v>
      </c>
      <c r="E354" s="105" t="s">
        <v>84</v>
      </c>
      <c r="F354" s="19">
        <v>3637302</v>
      </c>
      <c r="G354" s="19">
        <v>3602900</v>
      </c>
      <c r="H354" s="19">
        <v>3602900</v>
      </c>
      <c r="I354" s="19">
        <v>3602900</v>
      </c>
      <c r="J354" s="19">
        <v>3602900</v>
      </c>
    </row>
    <row r="355" spans="1:10" s="8" customFormat="1" ht="63" x14ac:dyDescent="0.25">
      <c r="A355" s="152"/>
      <c r="B355" s="153"/>
      <c r="C355" s="36" t="s">
        <v>830</v>
      </c>
      <c r="D355" s="104" t="s">
        <v>79</v>
      </c>
      <c r="E355" s="105" t="s">
        <v>347</v>
      </c>
      <c r="F355" s="17">
        <v>13375.3</v>
      </c>
      <c r="G355" s="17">
        <v>14491</v>
      </c>
      <c r="H355" s="17">
        <v>15657.9</v>
      </c>
      <c r="I355" s="17">
        <v>16327.2</v>
      </c>
      <c r="J355" s="17">
        <v>16918.599999999999</v>
      </c>
    </row>
    <row r="356" spans="1:10" s="8" customFormat="1" ht="31.5" x14ac:dyDescent="0.25">
      <c r="A356" s="152" t="s">
        <v>251</v>
      </c>
      <c r="B356" s="153" t="s">
        <v>276</v>
      </c>
      <c r="C356" s="36" t="s">
        <v>831</v>
      </c>
      <c r="D356" s="35" t="s">
        <v>7</v>
      </c>
      <c r="E356" s="105" t="s">
        <v>84</v>
      </c>
      <c r="F356" s="19">
        <v>398731</v>
      </c>
      <c r="G356" s="19">
        <v>370839</v>
      </c>
      <c r="H356" s="19">
        <v>380839</v>
      </c>
      <c r="I356" s="19">
        <v>380839</v>
      </c>
      <c r="J356" s="19">
        <v>380839</v>
      </c>
    </row>
    <row r="357" spans="1:10" s="8" customFormat="1" ht="63" x14ac:dyDescent="0.25">
      <c r="A357" s="152"/>
      <c r="B357" s="153"/>
      <c r="C357" s="36" t="s">
        <v>830</v>
      </c>
      <c r="D357" s="104" t="s">
        <v>79</v>
      </c>
      <c r="E357" s="105" t="s">
        <v>347</v>
      </c>
      <c r="F357" s="17">
        <v>6973.8</v>
      </c>
      <c r="G357" s="17">
        <v>6335.9</v>
      </c>
      <c r="H357" s="17">
        <v>8799.2000000000007</v>
      </c>
      <c r="I357" s="17">
        <v>9195.2000000000007</v>
      </c>
      <c r="J357" s="17">
        <v>9563</v>
      </c>
    </row>
    <row r="358" spans="1:10" s="8" customFormat="1" ht="31.5" x14ac:dyDescent="0.25">
      <c r="A358" s="152" t="s">
        <v>253</v>
      </c>
      <c r="B358" s="153" t="s">
        <v>277</v>
      </c>
      <c r="C358" s="36" t="s">
        <v>832</v>
      </c>
      <c r="D358" s="35" t="s">
        <v>7</v>
      </c>
      <c r="E358" s="105" t="s">
        <v>146</v>
      </c>
      <c r="F358" s="19">
        <v>439698</v>
      </c>
      <c r="G358" s="19">
        <v>455818</v>
      </c>
      <c r="H358" s="19">
        <v>555818</v>
      </c>
      <c r="I358" s="19">
        <v>555818</v>
      </c>
      <c r="J358" s="19">
        <v>555818</v>
      </c>
    </row>
    <row r="359" spans="1:10" s="8" customFormat="1" ht="63" x14ac:dyDescent="0.25">
      <c r="A359" s="152"/>
      <c r="B359" s="153"/>
      <c r="C359" s="36" t="s">
        <v>833</v>
      </c>
      <c r="D359" s="104" t="s">
        <v>79</v>
      </c>
      <c r="E359" s="105" t="s">
        <v>347</v>
      </c>
      <c r="F359" s="17">
        <v>22533.599999999999</v>
      </c>
      <c r="G359" s="17">
        <v>32886.9</v>
      </c>
      <c r="H359" s="17">
        <v>36886.9</v>
      </c>
      <c r="I359" s="17">
        <v>39704</v>
      </c>
      <c r="J359" s="17">
        <v>40195</v>
      </c>
    </row>
    <row r="360" spans="1:10" s="8" customFormat="1" ht="31.5" x14ac:dyDescent="0.25">
      <c r="A360" s="152" t="s">
        <v>252</v>
      </c>
      <c r="B360" s="153" t="s">
        <v>278</v>
      </c>
      <c r="C360" s="36" t="s">
        <v>834</v>
      </c>
      <c r="D360" s="35" t="s">
        <v>7</v>
      </c>
      <c r="E360" s="105" t="s">
        <v>84</v>
      </c>
      <c r="F360" s="19">
        <v>640184</v>
      </c>
      <c r="G360" s="19">
        <v>641959</v>
      </c>
      <c r="H360" s="19">
        <v>648279</v>
      </c>
      <c r="I360" s="19">
        <v>654504</v>
      </c>
      <c r="J360" s="19">
        <v>654504</v>
      </c>
    </row>
    <row r="361" spans="1:10" s="8" customFormat="1" ht="63" x14ac:dyDescent="0.25">
      <c r="A361" s="152"/>
      <c r="B361" s="153"/>
      <c r="C361" s="36" t="s">
        <v>833</v>
      </c>
      <c r="D361" s="104" t="s">
        <v>79</v>
      </c>
      <c r="E361" s="105" t="s">
        <v>347</v>
      </c>
      <c r="F361" s="17">
        <v>28775.599999999999</v>
      </c>
      <c r="G361" s="17">
        <v>30575.7</v>
      </c>
      <c r="H361" s="17">
        <v>41809.9</v>
      </c>
      <c r="I361" s="17">
        <v>47733.1</v>
      </c>
      <c r="J361" s="17">
        <v>47770</v>
      </c>
    </row>
    <row r="362" spans="1:10" s="8" customFormat="1" ht="31.5" x14ac:dyDescent="0.25">
      <c r="A362" s="152" t="s">
        <v>254</v>
      </c>
      <c r="B362" s="153" t="s">
        <v>279</v>
      </c>
      <c r="C362" s="36" t="s">
        <v>835</v>
      </c>
      <c r="D362" s="35" t="s">
        <v>7</v>
      </c>
      <c r="E362" s="105" t="s">
        <v>146</v>
      </c>
      <c r="F362" s="19">
        <v>17494</v>
      </c>
      <c r="G362" s="19">
        <v>17500</v>
      </c>
      <c r="H362" s="19">
        <v>17500</v>
      </c>
      <c r="I362" s="19">
        <v>17500</v>
      </c>
      <c r="J362" s="19">
        <v>17500</v>
      </c>
    </row>
    <row r="363" spans="1:10" s="8" customFormat="1" ht="63" x14ac:dyDescent="0.25">
      <c r="A363" s="152"/>
      <c r="B363" s="153"/>
      <c r="C363" s="36" t="s">
        <v>836</v>
      </c>
      <c r="D363" s="104" t="s">
        <v>79</v>
      </c>
      <c r="E363" s="105" t="s">
        <v>347</v>
      </c>
      <c r="F363" s="17">
        <v>6115.6</v>
      </c>
      <c r="G363" s="17">
        <v>11614.8</v>
      </c>
      <c r="H363" s="17">
        <v>12108.1</v>
      </c>
      <c r="I363" s="17">
        <v>12214.1</v>
      </c>
      <c r="J363" s="17">
        <v>12315.8</v>
      </c>
    </row>
    <row r="364" spans="1:10" s="8" customFormat="1" ht="31.5" x14ac:dyDescent="0.25">
      <c r="A364" s="152" t="s">
        <v>255</v>
      </c>
      <c r="B364" s="153" t="s">
        <v>280</v>
      </c>
      <c r="C364" s="36" t="s">
        <v>837</v>
      </c>
      <c r="D364" s="35" t="s">
        <v>7</v>
      </c>
      <c r="E364" s="105" t="s">
        <v>84</v>
      </c>
      <c r="F364" s="19">
        <v>6100</v>
      </c>
      <c r="G364" s="19">
        <v>6100</v>
      </c>
      <c r="H364" s="19">
        <v>6100</v>
      </c>
      <c r="I364" s="19">
        <v>6100</v>
      </c>
      <c r="J364" s="19">
        <v>6100</v>
      </c>
    </row>
    <row r="365" spans="1:10" s="8" customFormat="1" ht="63" x14ac:dyDescent="0.25">
      <c r="A365" s="152"/>
      <c r="B365" s="153"/>
      <c r="C365" s="36" t="s">
        <v>836</v>
      </c>
      <c r="D365" s="104" t="s">
        <v>79</v>
      </c>
      <c r="E365" s="105" t="s">
        <v>347</v>
      </c>
      <c r="F365" s="17">
        <v>8113.6</v>
      </c>
      <c r="G365" s="17">
        <v>6522.7</v>
      </c>
      <c r="H365" s="17">
        <v>14242.5</v>
      </c>
      <c r="I365" s="17">
        <v>15575.8</v>
      </c>
      <c r="J365" s="17">
        <v>16854.599999999999</v>
      </c>
    </row>
    <row r="366" spans="1:10" s="8" customFormat="1" ht="31.5" x14ac:dyDescent="0.25">
      <c r="A366" s="152" t="s">
        <v>256</v>
      </c>
      <c r="B366" s="153" t="s">
        <v>281</v>
      </c>
      <c r="C366" s="36" t="s">
        <v>838</v>
      </c>
      <c r="D366" s="35" t="s">
        <v>7</v>
      </c>
      <c r="E366" s="105" t="s">
        <v>84</v>
      </c>
      <c r="F366" s="19">
        <v>121</v>
      </c>
      <c r="G366" s="19">
        <v>4829</v>
      </c>
      <c r="H366" s="19">
        <v>4829</v>
      </c>
      <c r="I366" s="19">
        <v>4829</v>
      </c>
      <c r="J366" s="19">
        <v>4829</v>
      </c>
    </row>
    <row r="367" spans="1:10" s="8" customFormat="1" ht="63" x14ac:dyDescent="0.25">
      <c r="A367" s="152"/>
      <c r="B367" s="153"/>
      <c r="C367" s="36" t="s">
        <v>836</v>
      </c>
      <c r="D367" s="104" t="s">
        <v>79</v>
      </c>
      <c r="E367" s="105" t="s">
        <v>347</v>
      </c>
      <c r="F367" s="17">
        <v>40457.599999999999</v>
      </c>
      <c r="G367" s="17">
        <v>40827</v>
      </c>
      <c r="H367" s="17">
        <v>50389</v>
      </c>
      <c r="I367" s="17">
        <v>53061.5</v>
      </c>
      <c r="J367" s="17">
        <v>56102.5</v>
      </c>
    </row>
    <row r="368" spans="1:10" s="8" customFormat="1" ht="31.5" x14ac:dyDescent="0.25">
      <c r="A368" s="152" t="s">
        <v>257</v>
      </c>
      <c r="B368" s="153" t="s">
        <v>282</v>
      </c>
      <c r="C368" s="36" t="s">
        <v>839</v>
      </c>
      <c r="D368" s="35" t="s">
        <v>7</v>
      </c>
      <c r="E368" s="105" t="s">
        <v>84</v>
      </c>
      <c r="F368" s="19">
        <v>40</v>
      </c>
      <c r="G368" s="19">
        <v>40</v>
      </c>
      <c r="H368" s="19">
        <v>40</v>
      </c>
      <c r="I368" s="19">
        <v>40</v>
      </c>
      <c r="J368" s="19">
        <v>40</v>
      </c>
    </row>
    <row r="369" spans="1:10" s="8" customFormat="1" ht="92.25" customHeight="1" x14ac:dyDescent="0.25">
      <c r="A369" s="152"/>
      <c r="B369" s="153"/>
      <c r="C369" s="36" t="s">
        <v>841</v>
      </c>
      <c r="D369" s="104" t="s">
        <v>79</v>
      </c>
      <c r="E369" s="105" t="s">
        <v>347</v>
      </c>
      <c r="F369" s="17">
        <v>5235.3</v>
      </c>
      <c r="G369" s="17">
        <v>4597.8999999999996</v>
      </c>
      <c r="H369" s="17">
        <v>5081.2</v>
      </c>
      <c r="I369" s="17">
        <v>5081.2</v>
      </c>
      <c r="J369" s="17">
        <v>5081</v>
      </c>
    </row>
    <row r="370" spans="1:10" s="8" customFormat="1" ht="31.5" x14ac:dyDescent="0.25">
      <c r="A370" s="152" t="s">
        <v>258</v>
      </c>
      <c r="B370" s="153" t="s">
        <v>288</v>
      </c>
      <c r="C370" s="36" t="s">
        <v>840</v>
      </c>
      <c r="D370" s="35" t="s">
        <v>7</v>
      </c>
      <c r="E370" s="105" t="s">
        <v>84</v>
      </c>
      <c r="F370" s="19">
        <v>70</v>
      </c>
      <c r="G370" s="19">
        <v>72</v>
      </c>
      <c r="H370" s="19">
        <v>73</v>
      </c>
      <c r="I370" s="19">
        <v>74</v>
      </c>
      <c r="J370" s="19">
        <v>74</v>
      </c>
    </row>
    <row r="371" spans="1:10" s="8" customFormat="1" ht="63" x14ac:dyDescent="0.25">
      <c r="A371" s="152"/>
      <c r="B371" s="153"/>
      <c r="C371" s="36" t="s">
        <v>833</v>
      </c>
      <c r="D371" s="104" t="s">
        <v>79</v>
      </c>
      <c r="E371" s="105" t="s">
        <v>347</v>
      </c>
      <c r="F371" s="17">
        <v>11219.3</v>
      </c>
      <c r="G371" s="17">
        <v>17238.8</v>
      </c>
      <c r="H371" s="17">
        <v>19148.099999999999</v>
      </c>
      <c r="I371" s="17">
        <v>19752.900000000001</v>
      </c>
      <c r="J371" s="17">
        <v>20330.5</v>
      </c>
    </row>
    <row r="372" spans="1:10" s="8" customFormat="1" ht="31.5" x14ac:dyDescent="0.25">
      <c r="A372" s="152" t="s">
        <v>259</v>
      </c>
      <c r="B372" s="200" t="s">
        <v>842</v>
      </c>
      <c r="C372" s="36" t="s">
        <v>844</v>
      </c>
      <c r="D372" s="35" t="s">
        <v>7</v>
      </c>
      <c r="E372" s="105" t="s">
        <v>84</v>
      </c>
      <c r="F372" s="19">
        <v>2447</v>
      </c>
      <c r="G372" s="19">
        <v>2311</v>
      </c>
      <c r="H372" s="19">
        <v>2314</v>
      </c>
      <c r="I372" s="19">
        <v>2314</v>
      </c>
      <c r="J372" s="19">
        <v>2314</v>
      </c>
    </row>
    <row r="373" spans="1:10" s="8" customFormat="1" ht="63" x14ac:dyDescent="0.25">
      <c r="A373" s="152"/>
      <c r="B373" s="201"/>
      <c r="C373" s="36" t="s">
        <v>830</v>
      </c>
      <c r="D373" s="104" t="s">
        <v>79</v>
      </c>
      <c r="E373" s="105" t="s">
        <v>347</v>
      </c>
      <c r="F373" s="17">
        <v>20813.2</v>
      </c>
      <c r="G373" s="17">
        <v>20272.8</v>
      </c>
      <c r="H373" s="17">
        <v>20445.900000000001</v>
      </c>
      <c r="I373" s="17">
        <v>21275.9</v>
      </c>
      <c r="J373" s="17">
        <v>22046.9</v>
      </c>
    </row>
    <row r="374" spans="1:10" s="100" customFormat="1" ht="31.5" x14ac:dyDescent="0.25">
      <c r="A374" s="152" t="s">
        <v>260</v>
      </c>
      <c r="B374" s="200" t="s">
        <v>843</v>
      </c>
      <c r="C374" s="36" t="s">
        <v>844</v>
      </c>
      <c r="D374" s="35" t="s">
        <v>7</v>
      </c>
      <c r="E374" s="105" t="s">
        <v>84</v>
      </c>
      <c r="F374" s="19">
        <v>2106</v>
      </c>
      <c r="G374" s="19">
        <v>2031</v>
      </c>
      <c r="H374" s="19">
        <v>2035</v>
      </c>
      <c r="I374" s="19">
        <v>2035</v>
      </c>
      <c r="J374" s="19">
        <v>2035</v>
      </c>
    </row>
    <row r="375" spans="1:10" s="100" customFormat="1" ht="63" x14ac:dyDescent="0.25">
      <c r="A375" s="152"/>
      <c r="B375" s="201"/>
      <c r="C375" s="36" t="s">
        <v>836</v>
      </c>
      <c r="D375" s="104" t="s">
        <v>79</v>
      </c>
      <c r="E375" s="105" t="s">
        <v>347</v>
      </c>
      <c r="F375" s="17">
        <v>49103</v>
      </c>
      <c r="G375" s="17">
        <v>45599.4</v>
      </c>
      <c r="H375" s="17">
        <v>49930.3</v>
      </c>
      <c r="I375" s="17">
        <v>51746.2</v>
      </c>
      <c r="J375" s="17">
        <v>53829.599999999999</v>
      </c>
    </row>
    <row r="376" spans="1:10" s="100" customFormat="1" ht="31.5" x14ac:dyDescent="0.25">
      <c r="A376" s="152" t="s">
        <v>261</v>
      </c>
      <c r="B376" s="200" t="s">
        <v>845</v>
      </c>
      <c r="C376" s="36" t="s">
        <v>844</v>
      </c>
      <c r="D376" s="35" t="s">
        <v>7</v>
      </c>
      <c r="E376" s="105" t="s">
        <v>84</v>
      </c>
      <c r="F376" s="19">
        <v>50</v>
      </c>
      <c r="G376" s="19">
        <v>51</v>
      </c>
      <c r="H376" s="19">
        <v>51</v>
      </c>
      <c r="I376" s="19">
        <v>51</v>
      </c>
      <c r="J376" s="19">
        <v>51</v>
      </c>
    </row>
    <row r="377" spans="1:10" s="100" customFormat="1" ht="63" x14ac:dyDescent="0.25">
      <c r="A377" s="152"/>
      <c r="B377" s="201"/>
      <c r="C377" s="36" t="s">
        <v>847</v>
      </c>
      <c r="D377" s="104" t="s">
        <v>79</v>
      </c>
      <c r="E377" s="105" t="s">
        <v>347</v>
      </c>
      <c r="F377" s="17">
        <v>3730.4</v>
      </c>
      <c r="G377" s="17">
        <v>3653</v>
      </c>
      <c r="H377" s="17">
        <v>3674</v>
      </c>
      <c r="I377" s="17">
        <v>3814</v>
      </c>
      <c r="J377" s="17">
        <v>3915</v>
      </c>
    </row>
    <row r="378" spans="1:10" s="100" customFormat="1" ht="31.5" x14ac:dyDescent="0.25">
      <c r="A378" s="152" t="s">
        <v>262</v>
      </c>
      <c r="B378" s="200" t="s">
        <v>846</v>
      </c>
      <c r="C378" s="36" t="s">
        <v>844</v>
      </c>
      <c r="D378" s="35" t="s">
        <v>7</v>
      </c>
      <c r="E378" s="105" t="s">
        <v>84</v>
      </c>
      <c r="F378" s="19">
        <v>503</v>
      </c>
      <c r="G378" s="19">
        <v>504</v>
      </c>
      <c r="H378" s="19">
        <v>510</v>
      </c>
      <c r="I378" s="19">
        <v>516</v>
      </c>
      <c r="J378" s="19">
        <v>522</v>
      </c>
    </row>
    <row r="379" spans="1:10" s="100" customFormat="1" ht="63" x14ac:dyDescent="0.25">
      <c r="A379" s="152"/>
      <c r="B379" s="201"/>
      <c r="C379" s="36" t="s">
        <v>833</v>
      </c>
      <c r="D379" s="104" t="s">
        <v>79</v>
      </c>
      <c r="E379" s="105" t="s">
        <v>347</v>
      </c>
      <c r="F379" s="17">
        <v>15586.7</v>
      </c>
      <c r="G379" s="17">
        <v>18082.900000000001</v>
      </c>
      <c r="H379" s="17">
        <v>19290.7</v>
      </c>
      <c r="I379" s="17">
        <v>19488.099999999999</v>
      </c>
      <c r="J379" s="17">
        <v>19676.599999999999</v>
      </c>
    </row>
    <row r="380" spans="1:10" s="100" customFormat="1" ht="31.5" x14ac:dyDescent="0.25">
      <c r="A380" s="152" t="s">
        <v>263</v>
      </c>
      <c r="B380" s="177" t="s">
        <v>848</v>
      </c>
      <c r="C380" s="111" t="s">
        <v>844</v>
      </c>
      <c r="D380" s="35" t="s">
        <v>7</v>
      </c>
      <c r="E380" s="105" t="s">
        <v>84</v>
      </c>
      <c r="F380" s="19" t="s">
        <v>377</v>
      </c>
      <c r="G380" s="19">
        <v>1</v>
      </c>
      <c r="H380" s="19">
        <v>1</v>
      </c>
      <c r="I380" s="19">
        <v>1</v>
      </c>
      <c r="J380" s="19">
        <v>1</v>
      </c>
    </row>
    <row r="381" spans="1:10" s="100" customFormat="1" ht="63" x14ac:dyDescent="0.25">
      <c r="A381" s="152"/>
      <c r="B381" s="178"/>
      <c r="C381" s="113" t="s">
        <v>825</v>
      </c>
      <c r="D381" s="104" t="s">
        <v>79</v>
      </c>
      <c r="E381" s="105" t="s">
        <v>347</v>
      </c>
      <c r="F381" s="17">
        <v>0</v>
      </c>
      <c r="G381" s="17">
        <v>1207.8</v>
      </c>
      <c r="H381" s="17">
        <v>845.5</v>
      </c>
      <c r="I381" s="17">
        <v>845.5</v>
      </c>
      <c r="J381" s="17">
        <v>845.5</v>
      </c>
    </row>
    <row r="382" spans="1:10" s="8" customFormat="1" ht="31.5" x14ac:dyDescent="0.25">
      <c r="A382" s="152" t="s">
        <v>264</v>
      </c>
      <c r="B382" s="153" t="s">
        <v>270</v>
      </c>
      <c r="C382" s="105" t="s">
        <v>849</v>
      </c>
      <c r="D382" s="35" t="s">
        <v>7</v>
      </c>
      <c r="E382" s="105" t="s">
        <v>84</v>
      </c>
      <c r="F382" s="19">
        <v>49</v>
      </c>
      <c r="G382" s="19">
        <v>44</v>
      </c>
      <c r="H382" s="19">
        <v>44</v>
      </c>
      <c r="I382" s="19">
        <v>44</v>
      </c>
      <c r="J382" s="19">
        <v>44</v>
      </c>
    </row>
    <row r="383" spans="1:10" s="8" customFormat="1" ht="63" x14ac:dyDescent="0.25">
      <c r="A383" s="152"/>
      <c r="B383" s="153"/>
      <c r="C383" s="140" t="s">
        <v>825</v>
      </c>
      <c r="D383" s="104" t="s">
        <v>79</v>
      </c>
      <c r="E383" s="105" t="s">
        <v>347</v>
      </c>
      <c r="F383" s="17">
        <v>9774.6</v>
      </c>
      <c r="G383" s="17">
        <v>9320</v>
      </c>
      <c r="H383" s="17">
        <v>9644.2999999999993</v>
      </c>
      <c r="I383" s="17">
        <v>10126.1</v>
      </c>
      <c r="J383" s="17">
        <v>10662.9</v>
      </c>
    </row>
    <row r="384" spans="1:10" s="8" customFormat="1" ht="31.5" x14ac:dyDescent="0.25">
      <c r="A384" s="152" t="s">
        <v>265</v>
      </c>
      <c r="B384" s="153" t="s">
        <v>271</v>
      </c>
      <c r="C384" s="36" t="s">
        <v>851</v>
      </c>
      <c r="D384" s="35" t="s">
        <v>7</v>
      </c>
      <c r="E384" s="105" t="s">
        <v>84</v>
      </c>
      <c r="F384" s="19">
        <v>92</v>
      </c>
      <c r="G384" s="19">
        <v>91</v>
      </c>
      <c r="H384" s="19">
        <v>90</v>
      </c>
      <c r="I384" s="19">
        <v>90</v>
      </c>
      <c r="J384" s="19">
        <v>90</v>
      </c>
    </row>
    <row r="385" spans="1:14" s="8" customFormat="1" ht="63" x14ac:dyDescent="0.25">
      <c r="A385" s="152"/>
      <c r="B385" s="153"/>
      <c r="C385" s="36" t="s">
        <v>825</v>
      </c>
      <c r="D385" s="104" t="s">
        <v>79</v>
      </c>
      <c r="E385" s="105" t="s">
        <v>347</v>
      </c>
      <c r="F385" s="17">
        <v>17844</v>
      </c>
      <c r="G385" s="17">
        <v>16080.9</v>
      </c>
      <c r="H385" s="17">
        <v>22252</v>
      </c>
      <c r="I385" s="17">
        <v>23045</v>
      </c>
      <c r="J385" s="17">
        <v>23648.9</v>
      </c>
    </row>
    <row r="386" spans="1:14" s="8" customFormat="1" ht="31.5" x14ac:dyDescent="0.25">
      <c r="A386" s="152" t="s">
        <v>850</v>
      </c>
      <c r="B386" s="153" t="s">
        <v>283</v>
      </c>
      <c r="C386" s="36" t="s">
        <v>852</v>
      </c>
      <c r="D386" s="35" t="s">
        <v>7</v>
      </c>
      <c r="E386" s="105" t="s">
        <v>84</v>
      </c>
      <c r="F386" s="19">
        <v>79</v>
      </c>
      <c r="G386" s="19">
        <v>79</v>
      </c>
      <c r="H386" s="19">
        <v>80</v>
      </c>
      <c r="I386" s="19">
        <v>81</v>
      </c>
      <c r="J386" s="19">
        <v>81</v>
      </c>
    </row>
    <row r="387" spans="1:14" s="8" customFormat="1" ht="63" x14ac:dyDescent="0.25">
      <c r="A387" s="152"/>
      <c r="B387" s="153"/>
      <c r="C387" s="36" t="s">
        <v>833</v>
      </c>
      <c r="D387" s="104" t="s">
        <v>79</v>
      </c>
      <c r="E387" s="105" t="s">
        <v>347</v>
      </c>
      <c r="F387" s="17">
        <v>3518.4</v>
      </c>
      <c r="G387" s="17">
        <v>5577</v>
      </c>
      <c r="H387" s="17">
        <v>12758.9</v>
      </c>
      <c r="I387" s="17">
        <v>13161.8</v>
      </c>
      <c r="J387" s="17">
        <v>13546.6</v>
      </c>
    </row>
    <row r="388" spans="1:14" s="8" customFormat="1" ht="31.5" x14ac:dyDescent="0.25">
      <c r="A388" s="152" t="s">
        <v>267</v>
      </c>
      <c r="B388" s="153" t="s">
        <v>284</v>
      </c>
      <c r="C388" s="36" t="s">
        <v>853</v>
      </c>
      <c r="D388" s="35" t="s">
        <v>7</v>
      </c>
      <c r="E388" s="105" t="s">
        <v>80</v>
      </c>
      <c r="F388" s="16">
        <v>24840</v>
      </c>
      <c r="G388" s="16">
        <v>24840</v>
      </c>
      <c r="H388" s="16">
        <v>24840</v>
      </c>
      <c r="I388" s="16">
        <v>24840</v>
      </c>
      <c r="J388" s="16">
        <v>24840</v>
      </c>
    </row>
    <row r="389" spans="1:14" s="8" customFormat="1" ht="63" x14ac:dyDescent="0.25">
      <c r="A389" s="152"/>
      <c r="B389" s="153"/>
      <c r="C389" s="36" t="s">
        <v>855</v>
      </c>
      <c r="D389" s="104" t="s">
        <v>79</v>
      </c>
      <c r="E389" s="105" t="s">
        <v>347</v>
      </c>
      <c r="F389" s="17">
        <v>4365.2</v>
      </c>
      <c r="G389" s="17">
        <v>5192.7</v>
      </c>
      <c r="H389" s="17">
        <v>6527.5</v>
      </c>
      <c r="I389" s="17">
        <v>7879.1</v>
      </c>
      <c r="J389" s="17">
        <v>7037</v>
      </c>
    </row>
    <row r="390" spans="1:14" s="8" customFormat="1" ht="31.5" x14ac:dyDescent="0.25">
      <c r="A390" s="152" t="s">
        <v>266</v>
      </c>
      <c r="B390" s="153" t="s">
        <v>285</v>
      </c>
      <c r="C390" s="36" t="s">
        <v>854</v>
      </c>
      <c r="D390" s="35" t="s">
        <v>7</v>
      </c>
      <c r="E390" s="105" t="s">
        <v>80</v>
      </c>
      <c r="F390" s="16">
        <v>17521</v>
      </c>
      <c r="G390" s="16">
        <v>9750.5</v>
      </c>
      <c r="H390" s="16">
        <v>7303.5</v>
      </c>
      <c r="I390" s="16">
        <v>7520.9</v>
      </c>
      <c r="J390" s="16">
        <v>7520.9</v>
      </c>
    </row>
    <row r="391" spans="1:14" s="8" customFormat="1" ht="63" x14ac:dyDescent="0.25">
      <c r="A391" s="152"/>
      <c r="B391" s="153"/>
      <c r="C391" s="36" t="s">
        <v>856</v>
      </c>
      <c r="D391" s="104" t="s">
        <v>79</v>
      </c>
      <c r="E391" s="105" t="s">
        <v>347</v>
      </c>
      <c r="F391" s="17">
        <v>10413.9</v>
      </c>
      <c r="G391" s="17">
        <v>2207.9</v>
      </c>
      <c r="H391" s="17">
        <v>1809.2</v>
      </c>
      <c r="I391" s="17">
        <v>3691.4</v>
      </c>
      <c r="J391" s="17">
        <v>4047.7</v>
      </c>
    </row>
    <row r="392" spans="1:14" s="8" customFormat="1" ht="74.25" customHeight="1" x14ac:dyDescent="0.25">
      <c r="A392" s="152" t="s">
        <v>267</v>
      </c>
      <c r="B392" s="153" t="s">
        <v>289</v>
      </c>
      <c r="C392" s="36" t="s">
        <v>857</v>
      </c>
      <c r="D392" s="35" t="s">
        <v>7</v>
      </c>
      <c r="E392" s="105" t="s">
        <v>146</v>
      </c>
      <c r="F392" s="16">
        <v>101</v>
      </c>
      <c r="G392" s="16">
        <v>109</v>
      </c>
      <c r="H392" s="16">
        <v>96</v>
      </c>
      <c r="I392" s="16">
        <v>95</v>
      </c>
      <c r="J392" s="16">
        <v>95</v>
      </c>
    </row>
    <row r="393" spans="1:14" s="8" customFormat="1" ht="84.75" customHeight="1" x14ac:dyDescent="0.25">
      <c r="A393" s="152"/>
      <c r="B393" s="153"/>
      <c r="C393" s="36" t="s">
        <v>855</v>
      </c>
      <c r="D393" s="104" t="s">
        <v>79</v>
      </c>
      <c r="E393" s="105" t="s">
        <v>347</v>
      </c>
      <c r="F393" s="17">
        <v>15475.5</v>
      </c>
      <c r="G393" s="17">
        <v>10993</v>
      </c>
      <c r="H393" s="17">
        <v>10041.5</v>
      </c>
      <c r="I393" s="17">
        <v>10503.4</v>
      </c>
      <c r="J393" s="17">
        <v>10934</v>
      </c>
    </row>
    <row r="394" spans="1:14" s="8" customFormat="1" ht="31.5" x14ac:dyDescent="0.25">
      <c r="A394" s="152" t="s">
        <v>268</v>
      </c>
      <c r="B394" s="153" t="s">
        <v>286</v>
      </c>
      <c r="C394" s="36" t="s">
        <v>858</v>
      </c>
      <c r="D394" s="35" t="s">
        <v>7</v>
      </c>
      <c r="E394" s="105" t="s">
        <v>80</v>
      </c>
      <c r="F394" s="16">
        <v>40650.269999999997</v>
      </c>
      <c r="G394" s="16">
        <v>31861.5</v>
      </c>
      <c r="H394" s="16">
        <v>31395.9</v>
      </c>
      <c r="I394" s="16">
        <v>30363.200000000001</v>
      </c>
      <c r="J394" s="16">
        <v>30363.200000000001</v>
      </c>
    </row>
    <row r="395" spans="1:14" s="8" customFormat="1" ht="63" x14ac:dyDescent="0.25">
      <c r="A395" s="152"/>
      <c r="B395" s="153"/>
      <c r="C395" s="36" t="s">
        <v>855</v>
      </c>
      <c r="D395" s="104" t="s">
        <v>79</v>
      </c>
      <c r="E395" s="105" t="s">
        <v>347</v>
      </c>
      <c r="F395" s="17">
        <v>11627</v>
      </c>
      <c r="G395" s="17">
        <v>5772.1</v>
      </c>
      <c r="H395" s="17">
        <v>5797</v>
      </c>
      <c r="I395" s="17">
        <v>6063.7</v>
      </c>
      <c r="J395" s="17">
        <v>6312.3</v>
      </c>
    </row>
    <row r="396" spans="1:14" s="8" customFormat="1" ht="31.5" x14ac:dyDescent="0.25">
      <c r="A396" s="152" t="s">
        <v>269</v>
      </c>
      <c r="B396" s="153" t="s">
        <v>287</v>
      </c>
      <c r="C396" s="36" t="s">
        <v>854</v>
      </c>
      <c r="D396" s="35" t="s">
        <v>7</v>
      </c>
      <c r="E396" s="105" t="s">
        <v>80</v>
      </c>
      <c r="F396" s="16">
        <v>1251</v>
      </c>
      <c r="G396" s="16">
        <v>1260</v>
      </c>
      <c r="H396" s="16">
        <v>1260</v>
      </c>
      <c r="I396" s="16">
        <v>1260</v>
      </c>
      <c r="J396" s="16">
        <v>1260</v>
      </c>
    </row>
    <row r="397" spans="1:14" s="8" customFormat="1" ht="63" x14ac:dyDescent="0.25">
      <c r="A397" s="152"/>
      <c r="B397" s="153"/>
      <c r="C397" s="36" t="s">
        <v>855</v>
      </c>
      <c r="D397" s="104" t="s">
        <v>79</v>
      </c>
      <c r="E397" s="105" t="s">
        <v>347</v>
      </c>
      <c r="F397" s="17">
        <v>218631.3</v>
      </c>
      <c r="G397" s="17">
        <v>247511</v>
      </c>
      <c r="H397" s="17">
        <v>247900</v>
      </c>
      <c r="I397" s="17">
        <v>257503.9</v>
      </c>
      <c r="J397" s="17">
        <v>267899</v>
      </c>
    </row>
    <row r="398" spans="1:14" ht="15" customHeight="1" x14ac:dyDescent="0.25">
      <c r="A398" s="7"/>
      <c r="B398" s="194" t="s">
        <v>10</v>
      </c>
      <c r="C398" s="194"/>
      <c r="D398" s="194"/>
      <c r="E398" s="15" t="s">
        <v>347</v>
      </c>
      <c r="F398" s="14">
        <f>F345+F347+F349+F351+F353+F355+F357+F359+F361+F363+F365+F367+F369+F371+F373+F375+F377+F379+F381+F383+F385+F387+F389+F391+F393+F395+F397</f>
        <v>980420.59999999986</v>
      </c>
      <c r="G398" s="14">
        <f t="shared" ref="G398:J398" si="8">G345+G347+G349+G351+G353+G355+G357+G359+G361+G363+G365+G367+G369+G371+G373+G375+G377+G379+G381+G383+G385+G387+G389+G391+G393+G395+G397</f>
        <v>1040621.8000000002</v>
      </c>
      <c r="H398" s="14">
        <f t="shared" si="8"/>
        <v>1177392.6000000001</v>
      </c>
      <c r="I398" s="14">
        <f t="shared" si="8"/>
        <v>1238539.4999999998</v>
      </c>
      <c r="J398" s="14">
        <f t="shared" si="8"/>
        <v>1285989.8999999999</v>
      </c>
    </row>
    <row r="399" spans="1:14" ht="26.25" customHeight="1" x14ac:dyDescent="0.25">
      <c r="A399" s="6" t="s">
        <v>40</v>
      </c>
      <c r="B399" s="202" t="s">
        <v>32</v>
      </c>
      <c r="C399" s="202"/>
      <c r="D399" s="202"/>
      <c r="E399" s="202"/>
      <c r="F399" s="202"/>
      <c r="G399" s="202"/>
      <c r="H399" s="202"/>
      <c r="I399" s="202"/>
      <c r="J399" s="202"/>
    </row>
    <row r="400" spans="1:14" ht="63" x14ac:dyDescent="0.25">
      <c r="A400" s="152" t="s">
        <v>38</v>
      </c>
      <c r="B400" s="153" t="s">
        <v>143</v>
      </c>
      <c r="C400" s="34" t="s">
        <v>420</v>
      </c>
      <c r="D400" s="35" t="s">
        <v>176</v>
      </c>
      <c r="E400" s="26" t="s">
        <v>175</v>
      </c>
      <c r="F400" s="19">
        <v>3935</v>
      </c>
      <c r="G400" s="19" t="s">
        <v>377</v>
      </c>
      <c r="H400" s="17" t="s">
        <v>377</v>
      </c>
      <c r="I400" s="19" t="s">
        <v>377</v>
      </c>
      <c r="J400" s="17" t="s">
        <v>377</v>
      </c>
      <c r="L400" s="4"/>
      <c r="M400" s="4"/>
      <c r="N400" s="4"/>
    </row>
    <row r="401" spans="1:13" ht="63" x14ac:dyDescent="0.25">
      <c r="A401" s="152"/>
      <c r="B401" s="153"/>
      <c r="C401" s="36" t="s">
        <v>421</v>
      </c>
      <c r="D401" s="37" t="s">
        <v>79</v>
      </c>
      <c r="E401" s="26" t="s">
        <v>347</v>
      </c>
      <c r="F401" s="17">
        <v>39.4</v>
      </c>
      <c r="G401" s="32">
        <v>0</v>
      </c>
      <c r="H401" s="32">
        <v>0</v>
      </c>
      <c r="I401" s="32">
        <v>0</v>
      </c>
      <c r="J401" s="32">
        <v>0</v>
      </c>
      <c r="L401" s="4"/>
      <c r="M401" s="4"/>
    </row>
    <row r="402" spans="1:13" ht="63" x14ac:dyDescent="0.25">
      <c r="A402" s="152" t="s">
        <v>39</v>
      </c>
      <c r="B402" s="153" t="s">
        <v>143</v>
      </c>
      <c r="C402" s="36" t="s">
        <v>425</v>
      </c>
      <c r="D402" s="35" t="s">
        <v>177</v>
      </c>
      <c r="E402" s="26" t="s">
        <v>172</v>
      </c>
      <c r="F402" s="16">
        <v>446.63</v>
      </c>
      <c r="G402" s="19" t="s">
        <v>377</v>
      </c>
      <c r="H402" s="17" t="s">
        <v>377</v>
      </c>
      <c r="I402" s="19" t="s">
        <v>377</v>
      </c>
      <c r="J402" s="17" t="s">
        <v>377</v>
      </c>
      <c r="L402" s="4"/>
      <c r="M402" s="4"/>
    </row>
    <row r="403" spans="1:13" ht="63" x14ac:dyDescent="0.25">
      <c r="A403" s="152"/>
      <c r="B403" s="153"/>
      <c r="C403" s="36" t="s">
        <v>421</v>
      </c>
      <c r="D403" s="37" t="s">
        <v>79</v>
      </c>
      <c r="E403" s="26" t="s">
        <v>347</v>
      </c>
      <c r="F403" s="18">
        <v>1846.8</v>
      </c>
      <c r="G403" s="32">
        <v>0</v>
      </c>
      <c r="H403" s="32">
        <v>0</v>
      </c>
      <c r="I403" s="32">
        <v>0</v>
      </c>
      <c r="J403" s="32">
        <v>0</v>
      </c>
      <c r="L403" s="4"/>
      <c r="M403" s="4"/>
    </row>
    <row r="404" spans="1:13" s="5" customFormat="1" ht="47.25" x14ac:dyDescent="0.25">
      <c r="A404" s="152" t="s">
        <v>168</v>
      </c>
      <c r="B404" s="153" t="s">
        <v>143</v>
      </c>
      <c r="C404" s="36" t="s">
        <v>420</v>
      </c>
      <c r="D404" s="35" t="s">
        <v>179</v>
      </c>
      <c r="E404" s="26" t="s">
        <v>175</v>
      </c>
      <c r="F404" s="16">
        <v>643425.11</v>
      </c>
      <c r="G404" s="19" t="s">
        <v>377</v>
      </c>
      <c r="H404" s="17" t="s">
        <v>377</v>
      </c>
      <c r="I404" s="19" t="s">
        <v>377</v>
      </c>
      <c r="J404" s="17" t="s">
        <v>377</v>
      </c>
      <c r="L404" s="4"/>
      <c r="M404" s="4"/>
    </row>
    <row r="405" spans="1:13" s="5" customFormat="1" ht="63" x14ac:dyDescent="0.25">
      <c r="A405" s="152"/>
      <c r="B405" s="153"/>
      <c r="C405" s="36" t="s">
        <v>422</v>
      </c>
      <c r="D405" s="37" t="s">
        <v>79</v>
      </c>
      <c r="E405" s="26" t="s">
        <v>347</v>
      </c>
      <c r="F405" s="18">
        <v>14477</v>
      </c>
      <c r="G405" s="32">
        <v>0</v>
      </c>
      <c r="H405" s="32">
        <v>0</v>
      </c>
      <c r="I405" s="32">
        <v>0</v>
      </c>
      <c r="J405" s="32">
        <v>0</v>
      </c>
      <c r="L405" s="4"/>
      <c r="M405" s="4"/>
    </row>
    <row r="406" spans="1:13" s="5" customFormat="1" ht="63" x14ac:dyDescent="0.25">
      <c r="A406" s="152" t="s">
        <v>169</v>
      </c>
      <c r="B406" s="153" t="s">
        <v>143</v>
      </c>
      <c r="C406" s="36" t="s">
        <v>417</v>
      </c>
      <c r="D406" s="35" t="s">
        <v>180</v>
      </c>
      <c r="E406" s="26" t="s">
        <v>173</v>
      </c>
      <c r="F406" s="16">
        <v>12000</v>
      </c>
      <c r="G406" s="19" t="s">
        <v>377</v>
      </c>
      <c r="H406" s="17" t="s">
        <v>377</v>
      </c>
      <c r="I406" s="19" t="s">
        <v>377</v>
      </c>
      <c r="J406" s="17" t="s">
        <v>377</v>
      </c>
      <c r="L406" s="4"/>
      <c r="M406" s="4"/>
    </row>
    <row r="407" spans="1:13" s="5" customFormat="1" ht="63" x14ac:dyDescent="0.25">
      <c r="A407" s="152"/>
      <c r="B407" s="153"/>
      <c r="C407" s="36" t="s">
        <v>418</v>
      </c>
      <c r="D407" s="37" t="s">
        <v>79</v>
      </c>
      <c r="E407" s="26" t="s">
        <v>347</v>
      </c>
      <c r="F407" s="18">
        <v>4500</v>
      </c>
      <c r="G407" s="32">
        <v>0</v>
      </c>
      <c r="H407" s="32">
        <v>0</v>
      </c>
      <c r="I407" s="32">
        <v>0</v>
      </c>
      <c r="J407" s="32">
        <v>0</v>
      </c>
      <c r="L407" s="4"/>
      <c r="M407" s="4"/>
    </row>
    <row r="408" spans="1:13" s="5" customFormat="1" ht="47.25" x14ac:dyDescent="0.25">
      <c r="A408" s="152" t="s">
        <v>170</v>
      </c>
      <c r="B408" s="153" t="s">
        <v>143</v>
      </c>
      <c r="C408" s="36" t="s">
        <v>417</v>
      </c>
      <c r="D408" s="35" t="s">
        <v>181</v>
      </c>
      <c r="E408" s="26" t="s">
        <v>174</v>
      </c>
      <c r="F408" s="16">
        <v>2000</v>
      </c>
      <c r="G408" s="19" t="s">
        <v>377</v>
      </c>
      <c r="H408" s="17" t="s">
        <v>377</v>
      </c>
      <c r="I408" s="19" t="s">
        <v>377</v>
      </c>
      <c r="J408" s="17" t="s">
        <v>377</v>
      </c>
      <c r="L408" s="4"/>
      <c r="M408" s="4"/>
    </row>
    <row r="409" spans="1:13" s="5" customFormat="1" ht="63" x14ac:dyDescent="0.25">
      <c r="A409" s="152"/>
      <c r="B409" s="153"/>
      <c r="C409" s="36" t="s">
        <v>419</v>
      </c>
      <c r="D409" s="37" t="s">
        <v>79</v>
      </c>
      <c r="E409" s="26" t="s">
        <v>347</v>
      </c>
      <c r="F409" s="18">
        <v>5740</v>
      </c>
      <c r="G409" s="32">
        <v>0</v>
      </c>
      <c r="H409" s="32">
        <v>0</v>
      </c>
      <c r="I409" s="32">
        <v>0</v>
      </c>
      <c r="J409" s="32">
        <v>0</v>
      </c>
      <c r="L409" s="4"/>
      <c r="M409" s="4"/>
    </row>
    <row r="410" spans="1:13" s="5" customFormat="1" ht="63" x14ac:dyDescent="0.25">
      <c r="A410" s="152" t="s">
        <v>171</v>
      </c>
      <c r="B410" s="153" t="s">
        <v>143</v>
      </c>
      <c r="C410" s="36" t="s">
        <v>423</v>
      </c>
      <c r="D410" s="35" t="s">
        <v>178</v>
      </c>
      <c r="E410" s="26" t="s">
        <v>173</v>
      </c>
      <c r="F410" s="16">
        <v>1152</v>
      </c>
      <c r="G410" s="19" t="s">
        <v>377</v>
      </c>
      <c r="H410" s="17" t="s">
        <v>377</v>
      </c>
      <c r="I410" s="19" t="s">
        <v>377</v>
      </c>
      <c r="J410" s="17" t="s">
        <v>377</v>
      </c>
      <c r="L410" s="4"/>
      <c r="M410" s="4"/>
    </row>
    <row r="411" spans="1:13" s="5" customFormat="1" ht="63" x14ac:dyDescent="0.25">
      <c r="A411" s="152"/>
      <c r="B411" s="153"/>
      <c r="C411" s="36" t="s">
        <v>424</v>
      </c>
      <c r="D411" s="37" t="s">
        <v>79</v>
      </c>
      <c r="E411" s="26" t="s">
        <v>347</v>
      </c>
      <c r="F411" s="18">
        <v>450</v>
      </c>
      <c r="G411" s="32">
        <v>0</v>
      </c>
      <c r="H411" s="32">
        <v>0</v>
      </c>
      <c r="I411" s="32">
        <v>0</v>
      </c>
      <c r="J411" s="32">
        <v>0</v>
      </c>
      <c r="L411" s="4"/>
      <c r="M411" s="4"/>
    </row>
    <row r="412" spans="1:13" s="5" customFormat="1" ht="39" customHeight="1" x14ac:dyDescent="0.25">
      <c r="A412" s="152" t="s">
        <v>426</v>
      </c>
      <c r="B412" s="153" t="s">
        <v>444</v>
      </c>
      <c r="C412" s="36" t="s">
        <v>433</v>
      </c>
      <c r="D412" s="35" t="s">
        <v>438</v>
      </c>
      <c r="E412" s="27" t="s">
        <v>84</v>
      </c>
      <c r="F412" s="39" t="s">
        <v>377</v>
      </c>
      <c r="G412" s="39">
        <v>11602</v>
      </c>
      <c r="H412" s="39">
        <v>12023</v>
      </c>
      <c r="I412" s="39">
        <v>12427</v>
      </c>
      <c r="J412" s="39">
        <v>12738</v>
      </c>
      <c r="L412" s="4"/>
      <c r="M412" s="4"/>
    </row>
    <row r="413" spans="1:13" s="5" customFormat="1" ht="51.75" customHeight="1" x14ac:dyDescent="0.25">
      <c r="A413" s="152"/>
      <c r="B413" s="153"/>
      <c r="C413" s="36" t="s">
        <v>434</v>
      </c>
      <c r="D413" s="37" t="s">
        <v>436</v>
      </c>
      <c r="E413" s="38" t="s">
        <v>437</v>
      </c>
      <c r="F413" s="10">
        <v>0</v>
      </c>
      <c r="G413" s="10">
        <v>4350.6000000000004</v>
      </c>
      <c r="H413" s="10">
        <v>4508.7</v>
      </c>
      <c r="I413" s="10">
        <v>4690.3999999999996</v>
      </c>
      <c r="J413" s="10">
        <v>4839.5</v>
      </c>
      <c r="L413" s="4"/>
      <c r="M413" s="4"/>
    </row>
    <row r="414" spans="1:13" s="5" customFormat="1" ht="31.5" customHeight="1" x14ac:dyDescent="0.25">
      <c r="A414" s="152" t="s">
        <v>427</v>
      </c>
      <c r="B414" s="153" t="s">
        <v>442</v>
      </c>
      <c r="C414" s="36" t="s">
        <v>433</v>
      </c>
      <c r="D414" s="40" t="s">
        <v>439</v>
      </c>
      <c r="E414" s="38" t="s">
        <v>446</v>
      </c>
      <c r="F414" s="39" t="s">
        <v>377</v>
      </c>
      <c r="G414" s="39">
        <v>500</v>
      </c>
      <c r="H414" s="39">
        <v>500</v>
      </c>
      <c r="I414" s="39">
        <v>500</v>
      </c>
      <c r="J414" s="39">
        <v>500</v>
      </c>
      <c r="L414" s="4"/>
      <c r="M414" s="4"/>
    </row>
    <row r="415" spans="1:13" s="5" customFormat="1" ht="47.25" x14ac:dyDescent="0.25">
      <c r="A415" s="152"/>
      <c r="B415" s="153"/>
      <c r="C415" s="36" t="s">
        <v>445</v>
      </c>
      <c r="D415" s="40" t="s">
        <v>436</v>
      </c>
      <c r="E415" s="38" t="s">
        <v>437</v>
      </c>
      <c r="F415" s="10">
        <v>0</v>
      </c>
      <c r="G415" s="10">
        <v>5</v>
      </c>
      <c r="H415" s="10">
        <v>5</v>
      </c>
      <c r="I415" s="10">
        <v>5</v>
      </c>
      <c r="J415" s="10">
        <v>5</v>
      </c>
      <c r="L415" s="4"/>
      <c r="M415" s="4"/>
    </row>
    <row r="416" spans="1:13" s="5" customFormat="1" ht="31.5" customHeight="1" x14ac:dyDescent="0.25">
      <c r="A416" s="152" t="s">
        <v>428</v>
      </c>
      <c r="B416" s="153" t="s">
        <v>443</v>
      </c>
      <c r="C416" s="36" t="s">
        <v>433</v>
      </c>
      <c r="D416" s="40" t="s">
        <v>441</v>
      </c>
      <c r="E416" s="38" t="s">
        <v>292</v>
      </c>
      <c r="F416" s="39" t="s">
        <v>377</v>
      </c>
      <c r="G416" s="39">
        <v>442</v>
      </c>
      <c r="H416" s="39">
        <v>452</v>
      </c>
      <c r="I416" s="39">
        <v>462</v>
      </c>
      <c r="J416" s="39">
        <v>468</v>
      </c>
      <c r="L416" s="4"/>
      <c r="M416" s="4"/>
    </row>
    <row r="417" spans="1:13" s="5" customFormat="1" ht="47.25" x14ac:dyDescent="0.25">
      <c r="A417" s="152"/>
      <c r="B417" s="153"/>
      <c r="C417" s="36" t="s">
        <v>447</v>
      </c>
      <c r="D417" s="40" t="s">
        <v>436</v>
      </c>
      <c r="E417" s="38" t="s">
        <v>437</v>
      </c>
      <c r="F417" s="10">
        <v>0</v>
      </c>
      <c r="G417" s="10">
        <v>1826.8</v>
      </c>
      <c r="H417" s="10">
        <v>1869.3</v>
      </c>
      <c r="I417" s="10">
        <v>1932</v>
      </c>
      <c r="J417" s="10">
        <v>1983.5</v>
      </c>
      <c r="L417" s="4"/>
      <c r="M417" s="4"/>
    </row>
    <row r="418" spans="1:13" s="5" customFormat="1" ht="31.5" customHeight="1" x14ac:dyDescent="0.25">
      <c r="A418" s="152" t="s">
        <v>429</v>
      </c>
      <c r="B418" s="153" t="s">
        <v>452</v>
      </c>
      <c r="C418" s="36" t="s">
        <v>456</v>
      </c>
      <c r="D418" s="41" t="s">
        <v>448</v>
      </c>
      <c r="E418" s="38" t="s">
        <v>449</v>
      </c>
      <c r="F418" s="39" t="s">
        <v>377</v>
      </c>
      <c r="G418" s="39">
        <v>1934.5</v>
      </c>
      <c r="H418" s="39">
        <v>2009</v>
      </c>
      <c r="I418" s="39">
        <v>2234</v>
      </c>
      <c r="J418" s="39">
        <v>2300</v>
      </c>
      <c r="L418" s="4"/>
      <c r="M418" s="4"/>
    </row>
    <row r="419" spans="1:13" s="5" customFormat="1" ht="47.25" x14ac:dyDescent="0.25">
      <c r="A419" s="152"/>
      <c r="B419" s="153"/>
      <c r="C419" s="36" t="s">
        <v>455</v>
      </c>
      <c r="D419" s="40" t="s">
        <v>436</v>
      </c>
      <c r="E419" s="38" t="s">
        <v>437</v>
      </c>
      <c r="F419" s="10">
        <v>0</v>
      </c>
      <c r="G419" s="10">
        <v>5552</v>
      </c>
      <c r="H419" s="10">
        <v>5764.9</v>
      </c>
      <c r="I419" s="10">
        <v>6410.7</v>
      </c>
      <c r="J419" s="10">
        <v>6598.9</v>
      </c>
      <c r="L419" s="4"/>
      <c r="M419" s="4"/>
    </row>
    <row r="420" spans="1:13" s="5" customFormat="1" ht="31.5" customHeight="1" x14ac:dyDescent="0.25">
      <c r="A420" s="152" t="s">
        <v>430</v>
      </c>
      <c r="B420" s="153" t="s">
        <v>453</v>
      </c>
      <c r="C420" s="36" t="s">
        <v>456</v>
      </c>
      <c r="D420" s="40" t="s">
        <v>439</v>
      </c>
      <c r="E420" s="38" t="s">
        <v>440</v>
      </c>
      <c r="F420" s="39" t="s">
        <v>377</v>
      </c>
      <c r="G420" s="39">
        <v>632063</v>
      </c>
      <c r="H420" s="39">
        <v>651827</v>
      </c>
      <c r="I420" s="39">
        <v>728837</v>
      </c>
      <c r="J420" s="39">
        <v>731172</v>
      </c>
      <c r="L420" s="4"/>
      <c r="M420" s="4"/>
    </row>
    <row r="421" spans="1:13" s="5" customFormat="1" ht="47.25" x14ac:dyDescent="0.25">
      <c r="A421" s="152"/>
      <c r="B421" s="153"/>
      <c r="C421" s="36" t="s">
        <v>457</v>
      </c>
      <c r="D421" s="40" t="s">
        <v>436</v>
      </c>
      <c r="E421" s="38" t="s">
        <v>437</v>
      </c>
      <c r="F421" s="10">
        <v>0</v>
      </c>
      <c r="G421" s="10">
        <v>14221.4</v>
      </c>
      <c r="H421" s="10">
        <v>14666.1</v>
      </c>
      <c r="I421" s="10">
        <v>16652.8</v>
      </c>
      <c r="J421" s="10">
        <v>16970.599999999999</v>
      </c>
      <c r="L421" s="4"/>
      <c r="M421" s="4"/>
    </row>
    <row r="422" spans="1:13" s="5" customFormat="1" ht="31.5" customHeight="1" x14ac:dyDescent="0.25">
      <c r="A422" s="152" t="s">
        <v>431</v>
      </c>
      <c r="B422" s="153" t="s">
        <v>454</v>
      </c>
      <c r="C422" s="36" t="s">
        <v>456</v>
      </c>
      <c r="D422" s="41" t="s">
        <v>450</v>
      </c>
      <c r="E422" s="38" t="s">
        <v>451</v>
      </c>
      <c r="F422" s="39" t="s">
        <v>377</v>
      </c>
      <c r="G422" s="39">
        <v>264</v>
      </c>
      <c r="H422" s="39" t="s">
        <v>377</v>
      </c>
      <c r="I422" s="39" t="s">
        <v>377</v>
      </c>
      <c r="J422" s="39" t="s">
        <v>377</v>
      </c>
      <c r="L422" s="4"/>
      <c r="M422" s="4"/>
    </row>
    <row r="423" spans="1:13" s="5" customFormat="1" ht="47.25" x14ac:dyDescent="0.25">
      <c r="A423" s="152"/>
      <c r="B423" s="153"/>
      <c r="C423" s="36" t="s">
        <v>455</v>
      </c>
      <c r="D423" s="40" t="s">
        <v>436</v>
      </c>
      <c r="E423" s="45" t="s">
        <v>437</v>
      </c>
      <c r="F423" s="10">
        <v>0</v>
      </c>
      <c r="G423" s="10">
        <v>10000</v>
      </c>
      <c r="H423" s="10">
        <v>0</v>
      </c>
      <c r="I423" s="10">
        <v>0</v>
      </c>
      <c r="J423" s="10">
        <v>0</v>
      </c>
      <c r="L423" s="4"/>
      <c r="M423" s="4"/>
    </row>
    <row r="424" spans="1:13" s="5" customFormat="1" ht="31.5" x14ac:dyDescent="0.25">
      <c r="A424" s="152" t="s">
        <v>432</v>
      </c>
      <c r="B424" s="153" t="s">
        <v>458</v>
      </c>
      <c r="C424" s="36" t="s">
        <v>460</v>
      </c>
      <c r="D424" s="40" t="s">
        <v>435</v>
      </c>
      <c r="E424" s="38" t="s">
        <v>459</v>
      </c>
      <c r="F424" s="39" t="s">
        <v>377</v>
      </c>
      <c r="G424" s="39">
        <v>1152</v>
      </c>
      <c r="H424" s="39">
        <v>1200</v>
      </c>
      <c r="I424" s="39">
        <v>1246</v>
      </c>
      <c r="J424" s="39">
        <v>1283</v>
      </c>
      <c r="L424" s="4"/>
      <c r="M424" s="4"/>
    </row>
    <row r="425" spans="1:13" s="5" customFormat="1" ht="47.25" x14ac:dyDescent="0.25">
      <c r="A425" s="152"/>
      <c r="B425" s="153"/>
      <c r="C425" s="36" t="s">
        <v>461</v>
      </c>
      <c r="D425" s="40" t="s">
        <v>436</v>
      </c>
      <c r="E425" s="38" t="s">
        <v>437</v>
      </c>
      <c r="F425" s="10">
        <v>0</v>
      </c>
      <c r="G425" s="10">
        <v>450</v>
      </c>
      <c r="H425" s="10">
        <v>468.7</v>
      </c>
      <c r="I425" s="10">
        <v>488.8</v>
      </c>
      <c r="J425" s="10">
        <v>505.3</v>
      </c>
      <c r="L425" s="4"/>
      <c r="M425" s="4"/>
    </row>
    <row r="426" spans="1:13" x14ac:dyDescent="0.25">
      <c r="A426" s="7"/>
      <c r="B426" s="236" t="s">
        <v>10</v>
      </c>
      <c r="C426" s="236"/>
      <c r="D426" s="236"/>
      <c r="E426" s="43" t="s">
        <v>347</v>
      </c>
      <c r="F426" s="44">
        <f>F401+F403+F405+F407+F409+F411+F413+F415+F417+F419+F421+F423+F425</f>
        <v>27053.200000000001</v>
      </c>
      <c r="G426" s="44">
        <f t="shared" ref="G426:J426" si="9">G401+G403+G405+G407+G409+G411+G413+G415+G417+G419+G421+G423+G425</f>
        <v>36405.800000000003</v>
      </c>
      <c r="H426" s="44">
        <f t="shared" si="9"/>
        <v>27282.7</v>
      </c>
      <c r="I426" s="44">
        <f t="shared" si="9"/>
        <v>30179.699999999997</v>
      </c>
      <c r="J426" s="44">
        <f t="shared" si="9"/>
        <v>30902.799999999999</v>
      </c>
      <c r="L426" s="42"/>
      <c r="M426" s="4"/>
    </row>
    <row r="427" spans="1:13" ht="27" customHeight="1" x14ac:dyDescent="0.25">
      <c r="A427" s="6" t="s">
        <v>41</v>
      </c>
      <c r="B427" s="202" t="s">
        <v>395</v>
      </c>
      <c r="C427" s="202"/>
      <c r="D427" s="202"/>
      <c r="E427" s="202"/>
      <c r="F427" s="202"/>
      <c r="G427" s="202"/>
      <c r="H427" s="202"/>
      <c r="I427" s="202"/>
      <c r="J427" s="202"/>
    </row>
    <row r="428" spans="1:13" s="5" customFormat="1" ht="36" customHeight="1" x14ac:dyDescent="0.25">
      <c r="A428" s="152" t="s">
        <v>42</v>
      </c>
      <c r="B428" s="153" t="s">
        <v>1085</v>
      </c>
      <c r="C428" s="146" t="s">
        <v>1100</v>
      </c>
      <c r="D428" s="145" t="s">
        <v>7</v>
      </c>
      <c r="E428" s="144"/>
      <c r="F428" s="19" t="s">
        <v>377</v>
      </c>
      <c r="G428" s="19" t="s">
        <v>377</v>
      </c>
      <c r="H428" s="19" t="s">
        <v>377</v>
      </c>
      <c r="I428" s="19" t="s">
        <v>377</v>
      </c>
      <c r="J428" s="25" t="s">
        <v>377</v>
      </c>
    </row>
    <row r="429" spans="1:13" s="5" customFormat="1" ht="66.75" customHeight="1" x14ac:dyDescent="0.25">
      <c r="A429" s="152"/>
      <c r="B429" s="153"/>
      <c r="C429" s="36" t="s">
        <v>1086</v>
      </c>
      <c r="D429" s="141" t="s">
        <v>79</v>
      </c>
      <c r="E429" s="144" t="s">
        <v>347</v>
      </c>
      <c r="F429" s="139">
        <v>0</v>
      </c>
      <c r="G429" s="139">
        <v>2522.9</v>
      </c>
      <c r="H429" s="139">
        <v>0</v>
      </c>
      <c r="I429" s="139">
        <v>0</v>
      </c>
      <c r="J429" s="57">
        <v>0</v>
      </c>
    </row>
    <row r="430" spans="1:13" ht="31.5" x14ac:dyDescent="0.25">
      <c r="A430" s="154" t="s">
        <v>43</v>
      </c>
      <c r="B430" s="153" t="s">
        <v>368</v>
      </c>
      <c r="C430" s="63" t="s">
        <v>1101</v>
      </c>
      <c r="D430" s="145" t="s">
        <v>7</v>
      </c>
      <c r="E430" s="144" t="s">
        <v>369</v>
      </c>
      <c r="F430" s="19">
        <v>798998</v>
      </c>
      <c r="G430" s="19" t="s">
        <v>377</v>
      </c>
      <c r="H430" s="17" t="s">
        <v>377</v>
      </c>
      <c r="I430" s="17" t="s">
        <v>377</v>
      </c>
      <c r="J430" s="17" t="s">
        <v>377</v>
      </c>
    </row>
    <row r="431" spans="1:13" ht="63" x14ac:dyDescent="0.25">
      <c r="A431" s="155"/>
      <c r="B431" s="153"/>
      <c r="C431" s="36" t="s">
        <v>1088</v>
      </c>
      <c r="D431" s="141" t="s">
        <v>79</v>
      </c>
      <c r="E431" s="144" t="s">
        <v>347</v>
      </c>
      <c r="F431" s="17">
        <v>35686.5</v>
      </c>
      <c r="G431" s="17">
        <v>0</v>
      </c>
      <c r="H431" s="17">
        <v>0</v>
      </c>
      <c r="I431" s="17">
        <v>0</v>
      </c>
      <c r="J431" s="17">
        <v>0</v>
      </c>
    </row>
    <row r="432" spans="1:13" ht="31.5" x14ac:dyDescent="0.25">
      <c r="A432" s="154" t="s">
        <v>355</v>
      </c>
      <c r="B432" s="153" t="s">
        <v>370</v>
      </c>
      <c r="C432" s="63" t="s">
        <v>1102</v>
      </c>
      <c r="D432" s="145" t="s">
        <v>7</v>
      </c>
      <c r="E432" s="144" t="s">
        <v>146</v>
      </c>
      <c r="F432" s="19">
        <v>7930</v>
      </c>
      <c r="G432" s="19">
        <v>7965</v>
      </c>
      <c r="H432" s="19">
        <v>7972</v>
      </c>
      <c r="I432" s="19">
        <v>7968</v>
      </c>
      <c r="J432" s="17">
        <v>7968</v>
      </c>
    </row>
    <row r="433" spans="1:10" ht="63" x14ac:dyDescent="0.25">
      <c r="A433" s="155"/>
      <c r="B433" s="153"/>
      <c r="C433" s="36" t="s">
        <v>1089</v>
      </c>
      <c r="D433" s="141" t="s">
        <v>79</v>
      </c>
      <c r="E433" s="144" t="s">
        <v>347</v>
      </c>
      <c r="F433" s="17">
        <v>271917.90000000002</v>
      </c>
      <c r="G433" s="17">
        <v>319312.8</v>
      </c>
      <c r="H433" s="17">
        <v>328965.90000000002</v>
      </c>
      <c r="I433" s="17">
        <v>328085.3</v>
      </c>
      <c r="J433" s="17">
        <v>330545</v>
      </c>
    </row>
    <row r="434" spans="1:10" s="5" customFormat="1" ht="31.5" x14ac:dyDescent="0.25">
      <c r="A434" s="154" t="s">
        <v>356</v>
      </c>
      <c r="B434" s="153" t="s">
        <v>371</v>
      </c>
      <c r="C434" s="63" t="s">
        <v>1103</v>
      </c>
      <c r="D434" s="145" t="s">
        <v>7</v>
      </c>
      <c r="E434" s="144" t="s">
        <v>146</v>
      </c>
      <c r="F434" s="19">
        <v>1459</v>
      </c>
      <c r="G434" s="19">
        <v>1357</v>
      </c>
      <c r="H434" s="19">
        <v>1347</v>
      </c>
      <c r="I434" s="19">
        <v>1315</v>
      </c>
      <c r="J434" s="17">
        <v>1315</v>
      </c>
    </row>
    <row r="435" spans="1:10" s="5" customFormat="1" ht="63" x14ac:dyDescent="0.25">
      <c r="A435" s="155"/>
      <c r="B435" s="153"/>
      <c r="C435" s="36" t="s">
        <v>1089</v>
      </c>
      <c r="D435" s="141" t="s">
        <v>79</v>
      </c>
      <c r="E435" s="144" t="s">
        <v>347</v>
      </c>
      <c r="F435" s="17">
        <v>36846.9</v>
      </c>
      <c r="G435" s="17">
        <v>54289</v>
      </c>
      <c r="H435" s="17">
        <v>69320.800000000003</v>
      </c>
      <c r="I435" s="17">
        <v>69320.800000000003</v>
      </c>
      <c r="J435" s="17">
        <v>70320.800000000003</v>
      </c>
    </row>
    <row r="436" spans="1:10" s="5" customFormat="1" ht="31.5" x14ac:dyDescent="0.25">
      <c r="A436" s="154" t="s">
        <v>357</v>
      </c>
      <c r="B436" s="153" t="s">
        <v>372</v>
      </c>
      <c r="C436" s="63" t="s">
        <v>1104</v>
      </c>
      <c r="D436" s="145" t="s">
        <v>7</v>
      </c>
      <c r="E436" s="144" t="s">
        <v>146</v>
      </c>
      <c r="F436" s="19">
        <v>19</v>
      </c>
      <c r="G436" s="19">
        <v>23</v>
      </c>
      <c r="H436" s="19">
        <v>23</v>
      </c>
      <c r="I436" s="19">
        <v>23</v>
      </c>
      <c r="J436" s="17">
        <v>23</v>
      </c>
    </row>
    <row r="437" spans="1:10" s="5" customFormat="1" ht="63" x14ac:dyDescent="0.25">
      <c r="A437" s="155"/>
      <c r="B437" s="153"/>
      <c r="C437" s="36" t="s">
        <v>1089</v>
      </c>
      <c r="D437" s="141" t="s">
        <v>79</v>
      </c>
      <c r="E437" s="144" t="s">
        <v>347</v>
      </c>
      <c r="F437" s="17">
        <v>3130.5</v>
      </c>
      <c r="G437" s="17">
        <v>3555.4</v>
      </c>
      <c r="H437" s="17">
        <v>3664.6</v>
      </c>
      <c r="I437" s="17">
        <v>3664.6</v>
      </c>
      <c r="J437" s="17">
        <v>3864.6</v>
      </c>
    </row>
    <row r="438" spans="1:10" s="5" customFormat="1" ht="31.5" x14ac:dyDescent="0.25">
      <c r="A438" s="154" t="s">
        <v>358</v>
      </c>
      <c r="B438" s="153" t="s">
        <v>373</v>
      </c>
      <c r="C438" s="63" t="s">
        <v>1105</v>
      </c>
      <c r="D438" s="145" t="s">
        <v>7</v>
      </c>
      <c r="E438" s="144" t="s">
        <v>146</v>
      </c>
      <c r="F438" s="19">
        <v>3</v>
      </c>
      <c r="G438" s="19">
        <v>4</v>
      </c>
      <c r="H438" s="19">
        <v>4</v>
      </c>
      <c r="I438" s="19">
        <v>4</v>
      </c>
      <c r="J438" s="17">
        <v>4</v>
      </c>
    </row>
    <row r="439" spans="1:10" s="5" customFormat="1" ht="63" x14ac:dyDescent="0.25">
      <c r="A439" s="155"/>
      <c r="B439" s="153"/>
      <c r="C439" s="36" t="s">
        <v>1089</v>
      </c>
      <c r="D439" s="141" t="s">
        <v>79</v>
      </c>
      <c r="E439" s="144" t="s">
        <v>347</v>
      </c>
      <c r="F439" s="17">
        <v>797.6</v>
      </c>
      <c r="G439" s="17">
        <v>956.7</v>
      </c>
      <c r="H439" s="17">
        <v>1082.9000000000001</v>
      </c>
      <c r="I439" s="17">
        <v>1082.9000000000001</v>
      </c>
      <c r="J439" s="17">
        <v>1282.9000000000001</v>
      </c>
    </row>
    <row r="440" spans="1:10" s="5" customFormat="1" ht="31.5" x14ac:dyDescent="0.25">
      <c r="A440" s="154" t="s">
        <v>359</v>
      </c>
      <c r="B440" s="153" t="s">
        <v>374</v>
      </c>
      <c r="C440" s="63" t="s">
        <v>1106</v>
      </c>
      <c r="D440" s="145" t="s">
        <v>7</v>
      </c>
      <c r="E440" s="144" t="s">
        <v>146</v>
      </c>
      <c r="F440" s="19">
        <v>16</v>
      </c>
      <c r="G440" s="19">
        <v>8</v>
      </c>
      <c r="H440" s="19">
        <v>8</v>
      </c>
      <c r="I440" s="19">
        <v>8</v>
      </c>
      <c r="J440" s="17">
        <v>8</v>
      </c>
    </row>
    <row r="441" spans="1:10" s="5" customFormat="1" ht="63" x14ac:dyDescent="0.25">
      <c r="A441" s="155"/>
      <c r="B441" s="153"/>
      <c r="C441" s="36" t="s">
        <v>1089</v>
      </c>
      <c r="D441" s="141" t="s">
        <v>79</v>
      </c>
      <c r="E441" s="144" t="s">
        <v>347</v>
      </c>
      <c r="F441" s="17">
        <v>1773.5</v>
      </c>
      <c r="G441" s="17">
        <v>1461.8</v>
      </c>
      <c r="H441" s="17">
        <v>1504.6</v>
      </c>
      <c r="I441" s="17">
        <v>1504.6</v>
      </c>
      <c r="J441" s="17">
        <v>1604.6</v>
      </c>
    </row>
    <row r="442" spans="1:10" s="5" customFormat="1" ht="31.5" x14ac:dyDescent="0.25">
      <c r="A442" s="154" t="s">
        <v>360</v>
      </c>
      <c r="B442" s="153" t="s">
        <v>375</v>
      </c>
      <c r="C442" s="63" t="s">
        <v>1107</v>
      </c>
      <c r="D442" s="145" t="s">
        <v>7</v>
      </c>
      <c r="E442" s="144" t="s">
        <v>146</v>
      </c>
      <c r="F442" s="19">
        <v>1</v>
      </c>
      <c r="G442" s="19">
        <v>1</v>
      </c>
      <c r="H442" s="19">
        <v>1</v>
      </c>
      <c r="I442" s="19">
        <v>1</v>
      </c>
      <c r="J442" s="19">
        <v>1</v>
      </c>
    </row>
    <row r="443" spans="1:10" s="5" customFormat="1" ht="63" x14ac:dyDescent="0.25">
      <c r="A443" s="155"/>
      <c r="B443" s="153"/>
      <c r="C443" s="36" t="s">
        <v>1089</v>
      </c>
      <c r="D443" s="141" t="s">
        <v>79</v>
      </c>
      <c r="E443" s="144" t="s">
        <v>347</v>
      </c>
      <c r="F443" s="17">
        <v>403.6</v>
      </c>
      <c r="G443" s="17">
        <v>412.1</v>
      </c>
      <c r="H443" s="17">
        <v>475.4</v>
      </c>
      <c r="I443" s="17">
        <v>475.4</v>
      </c>
      <c r="J443" s="17">
        <v>575.4</v>
      </c>
    </row>
    <row r="444" spans="1:10" s="5" customFormat="1" ht="58.5" customHeight="1" x14ac:dyDescent="0.25">
      <c r="A444" s="154" t="s">
        <v>361</v>
      </c>
      <c r="B444" s="153" t="s">
        <v>1090</v>
      </c>
      <c r="C444" s="63" t="s">
        <v>1108</v>
      </c>
      <c r="D444" s="145" t="s">
        <v>7</v>
      </c>
      <c r="E444" s="144" t="s">
        <v>146</v>
      </c>
      <c r="F444" s="19">
        <v>20</v>
      </c>
      <c r="G444" s="19">
        <v>16</v>
      </c>
      <c r="H444" s="19">
        <v>28</v>
      </c>
      <c r="I444" s="19">
        <v>28</v>
      </c>
      <c r="J444" s="19">
        <v>28</v>
      </c>
    </row>
    <row r="445" spans="1:10" s="5" customFormat="1" ht="96.75" customHeight="1" x14ac:dyDescent="0.25">
      <c r="A445" s="155"/>
      <c r="B445" s="153"/>
      <c r="C445" s="36" t="s">
        <v>1091</v>
      </c>
      <c r="D445" s="141" t="s">
        <v>79</v>
      </c>
      <c r="E445" s="144" t="s">
        <v>347</v>
      </c>
      <c r="F445" s="17">
        <v>1965.1</v>
      </c>
      <c r="G445" s="17">
        <v>1438.8</v>
      </c>
      <c r="H445" s="17">
        <v>2653.6</v>
      </c>
      <c r="I445" s="17">
        <v>2653.6</v>
      </c>
      <c r="J445" s="17">
        <v>2653.6</v>
      </c>
    </row>
    <row r="446" spans="1:10" s="5" customFormat="1" ht="57.75" customHeight="1" x14ac:dyDescent="0.25">
      <c r="A446" s="154" t="s">
        <v>362</v>
      </c>
      <c r="B446" s="153" t="s">
        <v>383</v>
      </c>
      <c r="C446" s="63" t="s">
        <v>1108</v>
      </c>
      <c r="D446" s="145" t="s">
        <v>7</v>
      </c>
      <c r="E446" s="144" t="s">
        <v>146</v>
      </c>
      <c r="F446" s="19">
        <v>108</v>
      </c>
      <c r="G446" s="19">
        <v>113</v>
      </c>
      <c r="H446" s="19">
        <v>106</v>
      </c>
      <c r="I446" s="19">
        <v>115</v>
      </c>
      <c r="J446" s="19">
        <v>115</v>
      </c>
    </row>
    <row r="447" spans="1:10" s="5" customFormat="1" ht="103.5" customHeight="1" x14ac:dyDescent="0.25">
      <c r="A447" s="155"/>
      <c r="B447" s="153"/>
      <c r="C447" s="36" t="s">
        <v>1091</v>
      </c>
      <c r="D447" s="141" t="s">
        <v>79</v>
      </c>
      <c r="E447" s="144" t="s">
        <v>347</v>
      </c>
      <c r="F447" s="17">
        <v>8858.7000000000007</v>
      </c>
      <c r="G447" s="17">
        <v>9313.1</v>
      </c>
      <c r="H447" s="17">
        <v>8994.7999999999993</v>
      </c>
      <c r="I447" s="17">
        <v>8994.7999999999993</v>
      </c>
      <c r="J447" s="17">
        <v>8994.7999999999993</v>
      </c>
    </row>
    <row r="448" spans="1:10" s="5" customFormat="1" ht="31.5" x14ac:dyDescent="0.25">
      <c r="A448" s="154" t="s">
        <v>363</v>
      </c>
      <c r="B448" s="153" t="s">
        <v>376</v>
      </c>
      <c r="C448" s="63" t="s">
        <v>1109</v>
      </c>
      <c r="D448" s="145" t="s">
        <v>7</v>
      </c>
      <c r="E448" s="144" t="s">
        <v>377</v>
      </c>
      <c r="F448" s="19" t="s">
        <v>377</v>
      </c>
      <c r="G448" s="19" t="s">
        <v>377</v>
      </c>
      <c r="H448" s="19" t="s">
        <v>377</v>
      </c>
      <c r="I448" s="19" t="s">
        <v>377</v>
      </c>
      <c r="J448" s="19" t="s">
        <v>377</v>
      </c>
    </row>
    <row r="449" spans="1:10" s="5" customFormat="1" ht="63" x14ac:dyDescent="0.25">
      <c r="A449" s="155"/>
      <c r="B449" s="153"/>
      <c r="C449" s="36" t="s">
        <v>1092</v>
      </c>
      <c r="D449" s="141" t="s">
        <v>79</v>
      </c>
      <c r="E449" s="144" t="s">
        <v>347</v>
      </c>
      <c r="F449" s="17">
        <v>1397</v>
      </c>
      <c r="G449" s="17">
        <v>0</v>
      </c>
      <c r="H449" s="17">
        <v>0</v>
      </c>
      <c r="I449" s="17">
        <v>0</v>
      </c>
      <c r="J449" s="17">
        <v>0</v>
      </c>
    </row>
    <row r="450" spans="1:10" s="5" customFormat="1" ht="31.5" x14ac:dyDescent="0.25">
      <c r="A450" s="154" t="s">
        <v>364</v>
      </c>
      <c r="B450" s="153" t="s">
        <v>378</v>
      </c>
      <c r="C450" s="63" t="s">
        <v>1110</v>
      </c>
      <c r="D450" s="145" t="s">
        <v>7</v>
      </c>
      <c r="E450" s="144" t="s">
        <v>377</v>
      </c>
      <c r="F450" s="19" t="s">
        <v>377</v>
      </c>
      <c r="G450" s="19" t="s">
        <v>377</v>
      </c>
      <c r="H450" s="19" t="s">
        <v>377</v>
      </c>
      <c r="I450" s="19" t="s">
        <v>377</v>
      </c>
      <c r="J450" s="19" t="s">
        <v>377</v>
      </c>
    </row>
    <row r="451" spans="1:10" s="5" customFormat="1" ht="63" x14ac:dyDescent="0.25">
      <c r="A451" s="155"/>
      <c r="B451" s="153"/>
      <c r="C451" s="36" t="s">
        <v>1092</v>
      </c>
      <c r="D451" s="141" t="s">
        <v>79</v>
      </c>
      <c r="E451" s="144" t="s">
        <v>347</v>
      </c>
      <c r="F451" s="17">
        <v>17848.7</v>
      </c>
      <c r="G451" s="17">
        <v>13818</v>
      </c>
      <c r="H451" s="17">
        <v>20127.2</v>
      </c>
      <c r="I451" s="17">
        <v>20127.2</v>
      </c>
      <c r="J451" s="17">
        <v>20127.2</v>
      </c>
    </row>
    <row r="452" spans="1:10" s="5" customFormat="1" ht="40.5" customHeight="1" x14ac:dyDescent="0.25">
      <c r="A452" s="154" t="s">
        <v>365</v>
      </c>
      <c r="B452" s="153" t="s">
        <v>384</v>
      </c>
      <c r="C452" s="63" t="s">
        <v>1111</v>
      </c>
      <c r="D452" s="145" t="s">
        <v>7</v>
      </c>
      <c r="E452" s="144" t="s">
        <v>379</v>
      </c>
      <c r="F452" s="19">
        <v>4</v>
      </c>
      <c r="G452" s="19">
        <v>5</v>
      </c>
      <c r="H452" s="19">
        <v>6</v>
      </c>
      <c r="I452" s="19">
        <v>6</v>
      </c>
      <c r="J452" s="19">
        <v>6</v>
      </c>
    </row>
    <row r="453" spans="1:10" s="5" customFormat="1" ht="63" x14ac:dyDescent="0.25">
      <c r="A453" s="155"/>
      <c r="B453" s="153"/>
      <c r="C453" s="36" t="s">
        <v>1092</v>
      </c>
      <c r="D453" s="141" t="s">
        <v>79</v>
      </c>
      <c r="E453" s="144" t="s">
        <v>347</v>
      </c>
      <c r="F453" s="17">
        <v>5436.9</v>
      </c>
      <c r="G453" s="17">
        <v>6238.3</v>
      </c>
      <c r="H453" s="17">
        <v>7887.3</v>
      </c>
      <c r="I453" s="17">
        <v>7887.3</v>
      </c>
      <c r="J453" s="17">
        <v>7887.3</v>
      </c>
    </row>
    <row r="454" spans="1:10" s="5" customFormat="1" ht="43.5" customHeight="1" x14ac:dyDescent="0.25">
      <c r="A454" s="154" t="s">
        <v>366</v>
      </c>
      <c r="B454" s="153" t="s">
        <v>380</v>
      </c>
      <c r="C454" s="63" t="s">
        <v>1112</v>
      </c>
      <c r="D454" s="145" t="s">
        <v>7</v>
      </c>
      <c r="E454" s="144" t="s">
        <v>146</v>
      </c>
      <c r="F454" s="19">
        <v>4855</v>
      </c>
      <c r="G454" s="19">
        <v>4855</v>
      </c>
      <c r="H454" s="19">
        <v>4855</v>
      </c>
      <c r="I454" s="19">
        <v>4855</v>
      </c>
      <c r="J454" s="19">
        <v>4855</v>
      </c>
    </row>
    <row r="455" spans="1:10" s="5" customFormat="1" ht="63" x14ac:dyDescent="0.25">
      <c r="A455" s="155"/>
      <c r="B455" s="153"/>
      <c r="C455" s="36" t="s">
        <v>1092</v>
      </c>
      <c r="D455" s="141" t="s">
        <v>79</v>
      </c>
      <c r="E455" s="144" t="s">
        <v>347</v>
      </c>
      <c r="F455" s="17">
        <v>26300.3</v>
      </c>
      <c r="G455" s="17">
        <v>28164.3</v>
      </c>
      <c r="H455" s="17">
        <v>38072</v>
      </c>
      <c r="I455" s="17">
        <v>38072</v>
      </c>
      <c r="J455" s="17">
        <v>38072</v>
      </c>
    </row>
    <row r="456" spans="1:10" s="5" customFormat="1" ht="31.5" x14ac:dyDescent="0.25">
      <c r="A456" s="154" t="s">
        <v>367</v>
      </c>
      <c r="B456" s="153" t="s">
        <v>381</v>
      </c>
      <c r="C456" s="63" t="s">
        <v>1113</v>
      </c>
      <c r="D456" s="145" t="s">
        <v>7</v>
      </c>
      <c r="E456" s="144" t="s">
        <v>146</v>
      </c>
      <c r="F456" s="19">
        <v>770</v>
      </c>
      <c r="G456" s="19">
        <v>1144</v>
      </c>
      <c r="H456" s="19">
        <v>1155</v>
      </c>
      <c r="I456" s="19">
        <v>1170</v>
      </c>
      <c r="J456" s="19">
        <v>1170</v>
      </c>
    </row>
    <row r="457" spans="1:10" s="5" customFormat="1" ht="63" x14ac:dyDescent="0.25">
      <c r="A457" s="155"/>
      <c r="B457" s="153"/>
      <c r="C457" s="36" t="s">
        <v>1093</v>
      </c>
      <c r="D457" s="141" t="s">
        <v>79</v>
      </c>
      <c r="E457" s="144" t="s">
        <v>347</v>
      </c>
      <c r="F457" s="17">
        <v>68199.100000000006</v>
      </c>
      <c r="G457" s="17">
        <v>75288.899999999994</v>
      </c>
      <c r="H457" s="17">
        <v>80817.399999999994</v>
      </c>
      <c r="I457" s="17">
        <v>80817.399999999994</v>
      </c>
      <c r="J457" s="17">
        <v>80817.399999999994</v>
      </c>
    </row>
    <row r="458" spans="1:10" s="5" customFormat="1" ht="39.75" customHeight="1" x14ac:dyDescent="0.25">
      <c r="A458" s="152" t="s">
        <v>1087</v>
      </c>
      <c r="B458" s="153" t="s">
        <v>382</v>
      </c>
      <c r="C458" s="63" t="s">
        <v>1114</v>
      </c>
      <c r="D458" s="145" t="s">
        <v>7</v>
      </c>
      <c r="E458" s="144" t="s">
        <v>377</v>
      </c>
      <c r="F458" s="19" t="s">
        <v>377</v>
      </c>
      <c r="G458" s="19" t="s">
        <v>377</v>
      </c>
      <c r="H458" s="19" t="s">
        <v>377</v>
      </c>
      <c r="I458" s="19" t="s">
        <v>377</v>
      </c>
      <c r="J458" s="19" t="s">
        <v>377</v>
      </c>
    </row>
    <row r="459" spans="1:10" s="5" customFormat="1" ht="63" x14ac:dyDescent="0.25">
      <c r="A459" s="152"/>
      <c r="B459" s="153"/>
      <c r="C459" s="36" t="s">
        <v>1092</v>
      </c>
      <c r="D459" s="141" t="s">
        <v>79</v>
      </c>
      <c r="E459" s="144" t="s">
        <v>347</v>
      </c>
      <c r="F459" s="17">
        <v>4847.7</v>
      </c>
      <c r="G459" s="17">
        <v>5242.5</v>
      </c>
      <c r="H459" s="17">
        <v>6079.9</v>
      </c>
      <c r="I459" s="17">
        <v>6079.9</v>
      </c>
      <c r="J459" s="17">
        <v>6079.9</v>
      </c>
    </row>
    <row r="460" spans="1:10" s="5" customFormat="1" ht="31.5" x14ac:dyDescent="0.25">
      <c r="A460" s="154" t="s">
        <v>1094</v>
      </c>
      <c r="B460" s="156" t="s">
        <v>1096</v>
      </c>
      <c r="C460" s="63" t="s">
        <v>505</v>
      </c>
      <c r="D460" s="145" t="s">
        <v>7</v>
      </c>
      <c r="E460" s="53" t="s">
        <v>84</v>
      </c>
      <c r="F460" s="19">
        <v>6538</v>
      </c>
      <c r="G460" s="19">
        <v>6538</v>
      </c>
      <c r="H460" s="19">
        <v>6538</v>
      </c>
      <c r="I460" s="19">
        <v>6538</v>
      </c>
      <c r="J460" s="19">
        <v>6538</v>
      </c>
    </row>
    <row r="461" spans="1:10" s="5" customFormat="1" ht="78.75" customHeight="1" x14ac:dyDescent="0.25">
      <c r="A461" s="155"/>
      <c r="B461" s="157"/>
      <c r="C461" s="36" t="s">
        <v>1097</v>
      </c>
      <c r="D461" s="141" t="s">
        <v>79</v>
      </c>
      <c r="E461" s="144" t="s">
        <v>347</v>
      </c>
      <c r="F461" s="17">
        <v>17627.7</v>
      </c>
      <c r="G461" s="17">
        <v>17893</v>
      </c>
      <c r="H461" s="17">
        <v>18492.3</v>
      </c>
      <c r="I461" s="17">
        <v>19079.2</v>
      </c>
      <c r="J461" s="17">
        <v>19079.2</v>
      </c>
    </row>
    <row r="462" spans="1:10" s="5" customFormat="1" ht="31.5" x14ac:dyDescent="0.25">
      <c r="A462" s="154" t="s">
        <v>1095</v>
      </c>
      <c r="B462" s="156" t="s">
        <v>85</v>
      </c>
      <c r="C462" s="63" t="s">
        <v>1115</v>
      </c>
      <c r="D462" s="145" t="s">
        <v>7</v>
      </c>
      <c r="E462" s="53" t="s">
        <v>146</v>
      </c>
      <c r="F462" s="19">
        <v>12447</v>
      </c>
      <c r="G462" s="19">
        <v>12447</v>
      </c>
      <c r="H462" s="19">
        <v>12447</v>
      </c>
      <c r="I462" s="19">
        <v>12447</v>
      </c>
      <c r="J462" s="19">
        <v>12447</v>
      </c>
    </row>
    <row r="463" spans="1:10" s="5" customFormat="1" ht="80.25" customHeight="1" x14ac:dyDescent="0.25">
      <c r="A463" s="155"/>
      <c r="B463" s="157"/>
      <c r="C463" s="36" t="s">
        <v>1098</v>
      </c>
      <c r="D463" s="141" t="s">
        <v>79</v>
      </c>
      <c r="E463" s="144" t="s">
        <v>347</v>
      </c>
      <c r="F463" s="17">
        <v>18863.5</v>
      </c>
      <c r="G463" s="17">
        <v>20795.900000000001</v>
      </c>
      <c r="H463" s="17">
        <v>21131.7</v>
      </c>
      <c r="I463" s="17">
        <v>21425.4</v>
      </c>
      <c r="J463" s="17">
        <v>21425.4</v>
      </c>
    </row>
    <row r="464" spans="1:10" ht="18" customHeight="1" x14ac:dyDescent="0.25">
      <c r="A464" s="7"/>
      <c r="B464" s="194" t="s">
        <v>10</v>
      </c>
      <c r="C464" s="194"/>
      <c r="D464" s="194"/>
      <c r="E464" s="15" t="s">
        <v>347</v>
      </c>
      <c r="F464" s="14">
        <f>F429+F431+F433+F435+F437+F439+F441+F443+F445+F447+F449+F451+F453+F455+F457+F459+F461+F463</f>
        <v>521901.20000000007</v>
      </c>
      <c r="G464" s="14">
        <f t="shared" ref="G464:J464" si="10">G429+G431+G433+G435+G437+G439+G441+G443+G445+G447+G449+G451+G453+G455+G457+G459+G461+G463</f>
        <v>560703.5</v>
      </c>
      <c r="H464" s="14">
        <f t="shared" si="10"/>
        <v>609270.4</v>
      </c>
      <c r="I464" s="14">
        <f t="shared" si="10"/>
        <v>609270.39999999991</v>
      </c>
      <c r="J464" s="14">
        <f t="shared" si="10"/>
        <v>613330.1</v>
      </c>
    </row>
    <row r="465" spans="1:10" s="5" customFormat="1" ht="25.5" customHeight="1" x14ac:dyDescent="0.25">
      <c r="A465" s="6" t="s">
        <v>859</v>
      </c>
      <c r="B465" s="202" t="s">
        <v>48</v>
      </c>
      <c r="C465" s="202"/>
      <c r="D465" s="202"/>
      <c r="E465" s="202"/>
      <c r="F465" s="202"/>
      <c r="G465" s="202"/>
      <c r="H465" s="202"/>
      <c r="I465" s="202"/>
      <c r="J465" s="202"/>
    </row>
    <row r="466" spans="1:10" s="5" customFormat="1" ht="47.25" customHeight="1" x14ac:dyDescent="0.25">
      <c r="A466" s="152" t="s">
        <v>860</v>
      </c>
      <c r="B466" s="225" t="s">
        <v>396</v>
      </c>
      <c r="C466" s="28" t="s">
        <v>399</v>
      </c>
      <c r="D466" s="29" t="s">
        <v>7</v>
      </c>
      <c r="E466" s="30" t="s">
        <v>84</v>
      </c>
      <c r="F466" s="30" t="s">
        <v>377</v>
      </c>
      <c r="G466" s="30">
        <v>2</v>
      </c>
      <c r="H466" s="30">
        <v>2</v>
      </c>
      <c r="I466" s="30">
        <v>2</v>
      </c>
      <c r="J466" s="30">
        <v>2</v>
      </c>
    </row>
    <row r="467" spans="1:10" s="5" customFormat="1" ht="71.25" customHeight="1" x14ac:dyDescent="0.25">
      <c r="A467" s="152"/>
      <c r="B467" s="225"/>
      <c r="C467" s="28" t="s">
        <v>400</v>
      </c>
      <c r="D467" s="29" t="s">
        <v>397</v>
      </c>
      <c r="E467" s="30" t="s">
        <v>398</v>
      </c>
      <c r="F467" s="32">
        <v>0</v>
      </c>
      <c r="G467" s="17">
        <v>803.7</v>
      </c>
      <c r="H467" s="17">
        <v>803.7</v>
      </c>
      <c r="I467" s="17">
        <v>832.6</v>
      </c>
      <c r="J467" s="17">
        <v>862.6</v>
      </c>
    </row>
    <row r="468" spans="1:10" s="5" customFormat="1" ht="31.5" x14ac:dyDescent="0.25">
      <c r="A468" s="152" t="s">
        <v>861</v>
      </c>
      <c r="B468" s="225" t="s">
        <v>401</v>
      </c>
      <c r="C468" s="31" t="s">
        <v>402</v>
      </c>
      <c r="D468" s="29" t="s">
        <v>7</v>
      </c>
      <c r="E468" s="30" t="s">
        <v>84</v>
      </c>
      <c r="F468" s="30" t="s">
        <v>377</v>
      </c>
      <c r="G468" s="30">
        <v>160</v>
      </c>
      <c r="H468" s="30">
        <v>59</v>
      </c>
      <c r="I468" s="30">
        <v>159</v>
      </c>
      <c r="J468" s="30">
        <v>159</v>
      </c>
    </row>
    <row r="469" spans="1:10" s="5" customFormat="1" ht="47.25" x14ac:dyDescent="0.25">
      <c r="A469" s="152"/>
      <c r="B469" s="225"/>
      <c r="C469" s="31" t="s">
        <v>400</v>
      </c>
      <c r="D469" s="29" t="s">
        <v>397</v>
      </c>
      <c r="E469" s="30" t="s">
        <v>398</v>
      </c>
      <c r="F469" s="32">
        <v>0</v>
      </c>
      <c r="G469" s="32">
        <v>175.6</v>
      </c>
      <c r="H469" s="32">
        <v>64.7</v>
      </c>
      <c r="I469" s="32">
        <v>180.7</v>
      </c>
      <c r="J469" s="32">
        <v>187.2</v>
      </c>
    </row>
    <row r="470" spans="1:10" s="5" customFormat="1" ht="31.5" x14ac:dyDescent="0.25">
      <c r="A470" s="152" t="s">
        <v>862</v>
      </c>
      <c r="B470" s="215" t="s">
        <v>403</v>
      </c>
      <c r="C470" s="31" t="s">
        <v>404</v>
      </c>
      <c r="D470" s="29" t="s">
        <v>7</v>
      </c>
      <c r="E470" s="30" t="s">
        <v>84</v>
      </c>
      <c r="F470" s="30" t="s">
        <v>377</v>
      </c>
      <c r="G470" s="30">
        <v>18</v>
      </c>
      <c r="H470" s="30">
        <v>18</v>
      </c>
      <c r="I470" s="30">
        <v>18</v>
      </c>
      <c r="J470" s="30">
        <v>18</v>
      </c>
    </row>
    <row r="471" spans="1:10" s="5" customFormat="1" ht="47.25" x14ac:dyDescent="0.25">
      <c r="A471" s="152"/>
      <c r="B471" s="216"/>
      <c r="C471" s="31" t="s">
        <v>400</v>
      </c>
      <c r="D471" s="29" t="s">
        <v>397</v>
      </c>
      <c r="E471" s="30" t="s">
        <v>398</v>
      </c>
      <c r="F471" s="32">
        <v>0</v>
      </c>
      <c r="G471" s="32">
        <v>1736.7</v>
      </c>
      <c r="H471" s="32">
        <v>1736.7</v>
      </c>
      <c r="I471" s="32">
        <v>1799.2</v>
      </c>
      <c r="J471" s="32">
        <v>1863.9</v>
      </c>
    </row>
    <row r="472" spans="1:10" s="5" customFormat="1" ht="31.5" x14ac:dyDescent="0.25">
      <c r="A472" s="152" t="s">
        <v>863</v>
      </c>
      <c r="B472" s="215" t="s">
        <v>405</v>
      </c>
      <c r="C472" s="31" t="s">
        <v>406</v>
      </c>
      <c r="D472" s="29" t="s">
        <v>7</v>
      </c>
      <c r="E472" s="30" t="s">
        <v>84</v>
      </c>
      <c r="F472" s="30" t="s">
        <v>377</v>
      </c>
      <c r="G472" s="30">
        <v>18</v>
      </c>
      <c r="H472" s="30">
        <v>18</v>
      </c>
      <c r="I472" s="30">
        <v>18</v>
      </c>
      <c r="J472" s="30">
        <v>18</v>
      </c>
    </row>
    <row r="473" spans="1:10" s="5" customFormat="1" ht="47.25" x14ac:dyDescent="0.25">
      <c r="A473" s="152"/>
      <c r="B473" s="216"/>
      <c r="C473" s="31" t="s">
        <v>400</v>
      </c>
      <c r="D473" s="29" t="s">
        <v>397</v>
      </c>
      <c r="E473" s="30" t="s">
        <v>398</v>
      </c>
      <c r="F473" s="32">
        <v>0</v>
      </c>
      <c r="G473" s="32">
        <v>2030.9</v>
      </c>
      <c r="H473" s="32">
        <v>2030.9</v>
      </c>
      <c r="I473" s="32">
        <v>2104</v>
      </c>
      <c r="J473" s="32">
        <v>2179.6999999999998</v>
      </c>
    </row>
    <row r="474" spans="1:10" s="5" customFormat="1" ht="31.5" x14ac:dyDescent="0.25">
      <c r="A474" s="152" t="s">
        <v>864</v>
      </c>
      <c r="B474" s="215" t="s">
        <v>407</v>
      </c>
      <c r="C474" s="31" t="s">
        <v>408</v>
      </c>
      <c r="D474" s="29" t="s">
        <v>7</v>
      </c>
      <c r="E474" s="30" t="s">
        <v>84</v>
      </c>
      <c r="F474" s="30" t="s">
        <v>377</v>
      </c>
      <c r="G474" s="30">
        <v>8</v>
      </c>
      <c r="H474" s="30">
        <v>8</v>
      </c>
      <c r="I474" s="30">
        <v>8</v>
      </c>
      <c r="J474" s="30">
        <v>8</v>
      </c>
    </row>
    <row r="475" spans="1:10" s="5" customFormat="1" ht="47.25" x14ac:dyDescent="0.25">
      <c r="A475" s="152"/>
      <c r="B475" s="216"/>
      <c r="C475" s="31" t="s">
        <v>400</v>
      </c>
      <c r="D475" s="29" t="s">
        <v>397</v>
      </c>
      <c r="E475" s="30" t="s">
        <v>398</v>
      </c>
      <c r="F475" s="32">
        <v>0</v>
      </c>
      <c r="G475" s="32">
        <v>789.2</v>
      </c>
      <c r="H475" s="32">
        <v>789.2</v>
      </c>
      <c r="I475" s="32">
        <v>817.6</v>
      </c>
      <c r="J475" s="32">
        <v>847</v>
      </c>
    </row>
    <row r="476" spans="1:10" s="5" customFormat="1" ht="31.5" x14ac:dyDescent="0.25">
      <c r="A476" s="152" t="s">
        <v>865</v>
      </c>
      <c r="B476" s="215" t="s">
        <v>409</v>
      </c>
      <c r="C476" s="31" t="s">
        <v>410</v>
      </c>
      <c r="D476" s="29" t="s">
        <v>7</v>
      </c>
      <c r="E476" s="30" t="s">
        <v>84</v>
      </c>
      <c r="F476" s="30" t="s">
        <v>377</v>
      </c>
      <c r="G476" s="30">
        <v>46</v>
      </c>
      <c r="H476" s="30">
        <v>46</v>
      </c>
      <c r="I476" s="30">
        <v>46</v>
      </c>
      <c r="J476" s="30">
        <v>46</v>
      </c>
    </row>
    <row r="477" spans="1:10" s="5" customFormat="1" ht="47.25" x14ac:dyDescent="0.25">
      <c r="A477" s="152"/>
      <c r="B477" s="216"/>
      <c r="C477" s="31" t="s">
        <v>400</v>
      </c>
      <c r="D477" s="29" t="s">
        <v>397</v>
      </c>
      <c r="E477" s="30" t="s">
        <v>398</v>
      </c>
      <c r="F477" s="32">
        <v>0</v>
      </c>
      <c r="G477" s="32">
        <v>1363.9</v>
      </c>
      <c r="H477" s="32">
        <v>1363.9</v>
      </c>
      <c r="I477" s="32">
        <v>1413</v>
      </c>
      <c r="J477" s="32">
        <v>1463.8</v>
      </c>
    </row>
    <row r="478" spans="1:10" s="5" customFormat="1" ht="31.5" x14ac:dyDescent="0.25">
      <c r="A478" s="152" t="s">
        <v>866</v>
      </c>
      <c r="B478" s="215" t="s">
        <v>411</v>
      </c>
      <c r="C478" s="31" t="s">
        <v>412</v>
      </c>
      <c r="D478" s="29" t="s">
        <v>7</v>
      </c>
      <c r="E478" s="30" t="s">
        <v>84</v>
      </c>
      <c r="F478" s="30" t="s">
        <v>377</v>
      </c>
      <c r="G478" s="30">
        <v>8</v>
      </c>
      <c r="H478" s="30">
        <v>8</v>
      </c>
      <c r="I478" s="30">
        <v>8</v>
      </c>
      <c r="J478" s="30">
        <v>8</v>
      </c>
    </row>
    <row r="479" spans="1:10" s="5" customFormat="1" ht="47.25" x14ac:dyDescent="0.25">
      <c r="A479" s="152"/>
      <c r="B479" s="216"/>
      <c r="C479" s="31" t="s">
        <v>400</v>
      </c>
      <c r="D479" s="29" t="s">
        <v>397</v>
      </c>
      <c r="E479" s="30" t="s">
        <v>398</v>
      </c>
      <c r="F479" s="32">
        <v>0</v>
      </c>
      <c r="G479" s="32">
        <v>7617</v>
      </c>
      <c r="H479" s="32">
        <v>7616.9</v>
      </c>
      <c r="I479" s="32">
        <v>7891.1</v>
      </c>
      <c r="J479" s="32">
        <v>8175.2</v>
      </c>
    </row>
    <row r="480" spans="1:10" s="5" customFormat="1" ht="31.5" x14ac:dyDescent="0.25">
      <c r="A480" s="152" t="s">
        <v>867</v>
      </c>
      <c r="B480" s="215" t="s">
        <v>413</v>
      </c>
      <c r="C480" s="31" t="s">
        <v>414</v>
      </c>
      <c r="D480" s="29" t="s">
        <v>7</v>
      </c>
      <c r="E480" s="30" t="s">
        <v>84</v>
      </c>
      <c r="F480" s="30" t="s">
        <v>377</v>
      </c>
      <c r="G480" s="30">
        <v>0</v>
      </c>
      <c r="H480" s="30">
        <v>1</v>
      </c>
      <c r="I480" s="30">
        <v>1</v>
      </c>
      <c r="J480" s="30">
        <v>1</v>
      </c>
    </row>
    <row r="481" spans="1:10" s="5" customFormat="1" ht="47.25" x14ac:dyDescent="0.25">
      <c r="A481" s="152"/>
      <c r="B481" s="216"/>
      <c r="C481" s="31" t="s">
        <v>400</v>
      </c>
      <c r="D481" s="29" t="s">
        <v>397</v>
      </c>
      <c r="E481" s="30" t="s">
        <v>398</v>
      </c>
      <c r="F481" s="32">
        <v>0</v>
      </c>
      <c r="G481" s="32">
        <v>0</v>
      </c>
      <c r="H481" s="32">
        <v>3167.3</v>
      </c>
      <c r="I481" s="32">
        <v>5226.8999999999996</v>
      </c>
      <c r="J481" s="32">
        <v>5348.9</v>
      </c>
    </row>
    <row r="482" spans="1:10" s="5" customFormat="1" ht="31.5" x14ac:dyDescent="0.25">
      <c r="A482" s="152" t="s">
        <v>868</v>
      </c>
      <c r="B482" s="215" t="s">
        <v>415</v>
      </c>
      <c r="C482" s="28" t="s">
        <v>416</v>
      </c>
      <c r="D482" s="29" t="s">
        <v>7</v>
      </c>
      <c r="E482" s="30" t="s">
        <v>84</v>
      </c>
      <c r="F482" s="30" t="s">
        <v>377</v>
      </c>
      <c r="G482" s="30">
        <v>0</v>
      </c>
      <c r="H482" s="30">
        <v>100</v>
      </c>
      <c r="I482" s="30">
        <v>0</v>
      </c>
      <c r="J482" s="30">
        <v>0</v>
      </c>
    </row>
    <row r="483" spans="1:10" s="5" customFormat="1" ht="47.25" x14ac:dyDescent="0.25">
      <c r="A483" s="152"/>
      <c r="B483" s="219"/>
      <c r="C483" s="31" t="s">
        <v>400</v>
      </c>
      <c r="D483" s="29" t="s">
        <v>397</v>
      </c>
      <c r="E483" s="30" t="s">
        <v>398</v>
      </c>
      <c r="F483" s="32">
        <v>0</v>
      </c>
      <c r="G483" s="32">
        <v>0</v>
      </c>
      <c r="H483" s="32">
        <v>880</v>
      </c>
      <c r="I483" s="32">
        <v>0</v>
      </c>
      <c r="J483" s="32">
        <v>0</v>
      </c>
    </row>
    <row r="484" spans="1:10" s="5" customFormat="1" x14ac:dyDescent="0.25">
      <c r="A484" s="33"/>
      <c r="B484" s="158" t="s">
        <v>153</v>
      </c>
      <c r="C484" s="159"/>
      <c r="D484" s="160"/>
      <c r="E484" s="90" t="s">
        <v>398</v>
      </c>
      <c r="F484" s="139">
        <v>0</v>
      </c>
      <c r="G484" s="139">
        <v>37.5</v>
      </c>
      <c r="H484" s="139">
        <v>16.899999999999999</v>
      </c>
      <c r="I484" s="139">
        <v>16.899999999999999</v>
      </c>
      <c r="J484" s="139">
        <v>16.899999999999999</v>
      </c>
    </row>
    <row r="485" spans="1:10" s="5" customFormat="1" ht="21" customHeight="1" x14ac:dyDescent="0.25">
      <c r="A485" s="33"/>
      <c r="B485" s="158" t="s">
        <v>1099</v>
      </c>
      <c r="C485" s="159"/>
      <c r="D485" s="160"/>
      <c r="E485" s="144" t="s">
        <v>398</v>
      </c>
      <c r="F485" s="139">
        <v>0</v>
      </c>
      <c r="G485" s="17">
        <v>83.6</v>
      </c>
      <c r="H485" s="139">
        <v>0</v>
      </c>
      <c r="I485" s="139">
        <v>0</v>
      </c>
      <c r="J485" s="139">
        <v>0</v>
      </c>
    </row>
    <row r="486" spans="1:10" s="5" customFormat="1" ht="15.75" customHeight="1" x14ac:dyDescent="0.25">
      <c r="A486" s="7"/>
      <c r="B486" s="194" t="s">
        <v>10</v>
      </c>
      <c r="C486" s="194"/>
      <c r="D486" s="194"/>
      <c r="E486" s="15" t="s">
        <v>347</v>
      </c>
      <c r="F486" s="13">
        <f t="shared" ref="F486:J486" si="11">F467+F469+F471+F473+F475+F477+F479+F481+F483+F484+F485</f>
        <v>0</v>
      </c>
      <c r="G486" s="13">
        <f t="shared" si="11"/>
        <v>14638.1</v>
      </c>
      <c r="H486" s="13">
        <f t="shared" si="11"/>
        <v>18470.2</v>
      </c>
      <c r="I486" s="13">
        <f t="shared" si="11"/>
        <v>20282</v>
      </c>
      <c r="J486" s="13">
        <f t="shared" si="11"/>
        <v>20945.2</v>
      </c>
    </row>
    <row r="487" spans="1:10" ht="27" customHeight="1" x14ac:dyDescent="0.25">
      <c r="A487" s="6" t="s">
        <v>50</v>
      </c>
      <c r="B487" s="202" t="s">
        <v>49</v>
      </c>
      <c r="C487" s="202"/>
      <c r="D487" s="202"/>
      <c r="E487" s="202"/>
      <c r="F487" s="202"/>
      <c r="G487" s="202"/>
      <c r="H487" s="202"/>
      <c r="I487" s="202"/>
      <c r="J487" s="202"/>
    </row>
    <row r="488" spans="1:10" ht="102" customHeight="1" x14ac:dyDescent="0.25">
      <c r="A488" s="152" t="s">
        <v>52</v>
      </c>
      <c r="B488" s="234" t="s">
        <v>311</v>
      </c>
      <c r="C488" s="36" t="s">
        <v>777</v>
      </c>
      <c r="D488" s="35" t="s">
        <v>778</v>
      </c>
      <c r="E488" s="105" t="s">
        <v>146</v>
      </c>
      <c r="F488" s="19">
        <v>2565</v>
      </c>
      <c r="G488" s="19">
        <v>2504</v>
      </c>
      <c r="H488" s="19">
        <v>2504</v>
      </c>
      <c r="I488" s="19">
        <v>2504</v>
      </c>
      <c r="J488" s="19">
        <v>2504</v>
      </c>
    </row>
    <row r="489" spans="1:10" ht="63" x14ac:dyDescent="0.25">
      <c r="A489" s="152"/>
      <c r="B489" s="234"/>
      <c r="C489" s="36" t="s">
        <v>776</v>
      </c>
      <c r="D489" s="104" t="s">
        <v>79</v>
      </c>
      <c r="E489" s="105" t="s">
        <v>347</v>
      </c>
      <c r="F489" s="17">
        <v>123007.19500000001</v>
      </c>
      <c r="G489" s="17">
        <v>124486.5</v>
      </c>
      <c r="H489" s="17">
        <v>127227.39999999998</v>
      </c>
      <c r="I489" s="17">
        <v>133885.59999999998</v>
      </c>
      <c r="J489" s="17">
        <v>138754.79999999999</v>
      </c>
    </row>
    <row r="490" spans="1:10" ht="15.75" customHeight="1" x14ac:dyDescent="0.25">
      <c r="A490" s="152" t="s">
        <v>53</v>
      </c>
      <c r="B490" s="234" t="s">
        <v>312</v>
      </c>
      <c r="C490" s="36" t="s">
        <v>779</v>
      </c>
      <c r="D490" s="35" t="s">
        <v>778</v>
      </c>
      <c r="E490" s="105" t="s">
        <v>146</v>
      </c>
      <c r="F490" s="19">
        <v>3955</v>
      </c>
      <c r="G490" s="19">
        <v>3924</v>
      </c>
      <c r="H490" s="19">
        <v>3924</v>
      </c>
      <c r="I490" s="19">
        <v>3924</v>
      </c>
      <c r="J490" s="19">
        <v>3924</v>
      </c>
    </row>
    <row r="491" spans="1:10" ht="63" x14ac:dyDescent="0.25">
      <c r="A491" s="152"/>
      <c r="B491" s="234"/>
      <c r="C491" s="36" t="s">
        <v>780</v>
      </c>
      <c r="D491" s="104" t="s">
        <v>79</v>
      </c>
      <c r="E491" s="105" t="s">
        <v>347</v>
      </c>
      <c r="F491" s="136">
        <v>13404.03</v>
      </c>
      <c r="G491" s="136">
        <v>13425.9</v>
      </c>
      <c r="H491" s="122">
        <v>14045.400000000001</v>
      </c>
      <c r="I491" s="136">
        <v>14793.300000000003</v>
      </c>
      <c r="J491" s="136">
        <v>15333.6</v>
      </c>
    </row>
    <row r="492" spans="1:10" s="5" customFormat="1" ht="63" x14ac:dyDescent="0.25">
      <c r="A492" s="152" t="s">
        <v>297</v>
      </c>
      <c r="B492" s="234" t="s">
        <v>313</v>
      </c>
      <c r="C492" s="36" t="s">
        <v>781</v>
      </c>
      <c r="D492" s="104" t="s">
        <v>783</v>
      </c>
      <c r="E492" s="30" t="s">
        <v>84</v>
      </c>
      <c r="F492" s="19">
        <v>631438</v>
      </c>
      <c r="G492" s="19">
        <v>650045</v>
      </c>
      <c r="H492" s="19">
        <v>650045</v>
      </c>
      <c r="I492" s="19">
        <v>650045</v>
      </c>
      <c r="J492" s="19">
        <v>650045</v>
      </c>
    </row>
    <row r="493" spans="1:10" s="5" customFormat="1" ht="94.5" x14ac:dyDescent="0.25">
      <c r="A493" s="152"/>
      <c r="B493" s="234"/>
      <c r="C493" s="36" t="s">
        <v>782</v>
      </c>
      <c r="D493" s="104" t="s">
        <v>79</v>
      </c>
      <c r="E493" s="105" t="s">
        <v>347</v>
      </c>
      <c r="F493" s="136">
        <v>171093.54090720956</v>
      </c>
      <c r="G493" s="17">
        <v>171624.81298834417</v>
      </c>
      <c r="H493" s="17">
        <v>219415.99404169014</v>
      </c>
      <c r="I493" s="17">
        <v>229277.26345249868</v>
      </c>
      <c r="J493" s="17">
        <v>236551.13512128856</v>
      </c>
    </row>
    <row r="494" spans="1:10" s="5" customFormat="1" ht="63" x14ac:dyDescent="0.25">
      <c r="A494" s="152" t="s">
        <v>298</v>
      </c>
      <c r="B494" s="153" t="s">
        <v>163</v>
      </c>
      <c r="C494" s="36" t="s">
        <v>781</v>
      </c>
      <c r="D494" s="104" t="s">
        <v>578</v>
      </c>
      <c r="E494" s="30" t="s">
        <v>84</v>
      </c>
      <c r="F494" s="19">
        <v>325091</v>
      </c>
      <c r="G494" s="19">
        <v>312628</v>
      </c>
      <c r="H494" s="19">
        <v>312628</v>
      </c>
      <c r="I494" s="19">
        <v>312628</v>
      </c>
      <c r="J494" s="19">
        <v>312628</v>
      </c>
    </row>
    <row r="495" spans="1:10" s="5" customFormat="1" ht="94.5" x14ac:dyDescent="0.25">
      <c r="A495" s="152"/>
      <c r="B495" s="153"/>
      <c r="C495" s="36" t="s">
        <v>784</v>
      </c>
      <c r="D495" s="104" t="s">
        <v>79</v>
      </c>
      <c r="E495" s="105" t="s">
        <v>347</v>
      </c>
      <c r="F495" s="136">
        <v>210479.36739259676</v>
      </c>
      <c r="G495" s="136">
        <v>211132.93859673166</v>
      </c>
      <c r="H495" s="136">
        <v>269925.67560898891</v>
      </c>
      <c r="I495" s="136">
        <v>282057.01461962063</v>
      </c>
      <c r="J495" s="136">
        <v>291005.33551603794</v>
      </c>
    </row>
    <row r="496" spans="1:10" s="5" customFormat="1" x14ac:dyDescent="0.25">
      <c r="A496" s="152" t="s">
        <v>299</v>
      </c>
      <c r="B496" s="153" t="s">
        <v>314</v>
      </c>
      <c r="C496" s="36" t="s">
        <v>785</v>
      </c>
      <c r="D496" s="104" t="s">
        <v>783</v>
      </c>
      <c r="E496" s="123" t="s">
        <v>84</v>
      </c>
      <c r="F496" s="19">
        <v>926</v>
      </c>
      <c r="G496" s="19">
        <v>900</v>
      </c>
      <c r="H496" s="19">
        <v>900</v>
      </c>
      <c r="I496" s="19">
        <v>900</v>
      </c>
      <c r="J496" s="19">
        <v>900</v>
      </c>
    </row>
    <row r="497" spans="1:10" s="5" customFormat="1" ht="63" x14ac:dyDescent="0.25">
      <c r="A497" s="152"/>
      <c r="B497" s="153"/>
      <c r="C497" s="36" t="s">
        <v>786</v>
      </c>
      <c r="D497" s="104" t="s">
        <v>79</v>
      </c>
      <c r="E497" s="105" t="s">
        <v>347</v>
      </c>
      <c r="F497" s="17">
        <v>2593.2092011131062</v>
      </c>
      <c r="G497" s="17">
        <v>2601.2615194051118</v>
      </c>
      <c r="H497" s="17">
        <v>3325.6169204474813</v>
      </c>
      <c r="I497" s="17">
        <v>3475.0809763970292</v>
      </c>
      <c r="J497" s="17">
        <v>3585.3286855694878</v>
      </c>
    </row>
    <row r="498" spans="1:10" s="5" customFormat="1" ht="31.5" x14ac:dyDescent="0.25">
      <c r="A498" s="152" t="s">
        <v>300</v>
      </c>
      <c r="B498" s="153" t="s">
        <v>315</v>
      </c>
      <c r="C498" s="36" t="s">
        <v>787</v>
      </c>
      <c r="D498" s="104" t="s">
        <v>7</v>
      </c>
      <c r="E498" s="105" t="s">
        <v>304</v>
      </c>
      <c r="F498" s="19">
        <v>2889</v>
      </c>
      <c r="G498" s="19">
        <v>2880</v>
      </c>
      <c r="H498" s="19">
        <v>2880</v>
      </c>
      <c r="I498" s="19">
        <v>2880</v>
      </c>
      <c r="J498" s="19">
        <v>2880</v>
      </c>
    </row>
    <row r="499" spans="1:10" s="5" customFormat="1" ht="63" x14ac:dyDescent="0.25">
      <c r="A499" s="152"/>
      <c r="B499" s="153"/>
      <c r="C499" s="36" t="s">
        <v>788</v>
      </c>
      <c r="D499" s="104" t="s">
        <v>79</v>
      </c>
      <c r="E499" s="105" t="s">
        <v>347</v>
      </c>
      <c r="F499" s="17">
        <v>5809.3499199902662</v>
      </c>
      <c r="G499" s="17">
        <v>5827.388855917734</v>
      </c>
      <c r="H499" s="17">
        <v>7450.1017435951935</v>
      </c>
      <c r="I499" s="17">
        <v>7784.9335809568774</v>
      </c>
      <c r="J499" s="17">
        <v>8031.9123130179923</v>
      </c>
    </row>
    <row r="500" spans="1:10" s="5" customFormat="1" ht="31.5" x14ac:dyDescent="0.25">
      <c r="A500" s="152" t="s">
        <v>301</v>
      </c>
      <c r="B500" s="153" t="s">
        <v>316</v>
      </c>
      <c r="C500" s="36" t="s">
        <v>789</v>
      </c>
      <c r="D500" s="104" t="s">
        <v>7</v>
      </c>
      <c r="E500" s="105" t="s">
        <v>304</v>
      </c>
      <c r="F500" s="19">
        <v>69255</v>
      </c>
      <c r="G500" s="19">
        <v>65120</v>
      </c>
      <c r="H500" s="19">
        <v>65120</v>
      </c>
      <c r="I500" s="19">
        <v>65120</v>
      </c>
      <c r="J500" s="19">
        <v>65120</v>
      </c>
    </row>
    <row r="501" spans="1:10" s="5" customFormat="1" ht="63" x14ac:dyDescent="0.25">
      <c r="A501" s="152"/>
      <c r="B501" s="153"/>
      <c r="C501" s="36" t="s">
        <v>790</v>
      </c>
      <c r="D501" s="104" t="s">
        <v>79</v>
      </c>
      <c r="E501" s="105" t="s">
        <v>347</v>
      </c>
      <c r="F501" s="17">
        <v>20538.843261674672</v>
      </c>
      <c r="G501" s="17">
        <v>20602.619567582282</v>
      </c>
      <c r="H501" s="17">
        <v>26339.6893116549</v>
      </c>
      <c r="I501" s="17">
        <v>27523.480737770562</v>
      </c>
      <c r="J501" s="17">
        <v>28396.66922471557</v>
      </c>
    </row>
    <row r="502" spans="1:10" s="5" customFormat="1" ht="63" x14ac:dyDescent="0.25">
      <c r="A502" s="152" t="s">
        <v>302</v>
      </c>
      <c r="B502" s="153" t="s">
        <v>317</v>
      </c>
      <c r="C502" s="36" t="s">
        <v>781</v>
      </c>
      <c r="D502" s="104" t="s">
        <v>820</v>
      </c>
      <c r="E502" s="105" t="s">
        <v>146</v>
      </c>
      <c r="F502" s="19">
        <v>22907</v>
      </c>
      <c r="G502" s="19">
        <v>21109</v>
      </c>
      <c r="H502" s="19">
        <v>21109</v>
      </c>
      <c r="I502" s="19">
        <v>21109</v>
      </c>
      <c r="J502" s="19">
        <v>21109</v>
      </c>
    </row>
    <row r="503" spans="1:10" s="5" customFormat="1" ht="63" x14ac:dyDescent="0.25">
      <c r="A503" s="152"/>
      <c r="B503" s="153"/>
      <c r="C503" s="36" t="s">
        <v>791</v>
      </c>
      <c r="D503" s="104" t="s">
        <v>79</v>
      </c>
      <c r="E503" s="105" t="s">
        <v>347</v>
      </c>
      <c r="F503" s="17">
        <v>1080150.744362992</v>
      </c>
      <c r="G503" s="17">
        <v>1083504.7805869975</v>
      </c>
      <c r="H503" s="17">
        <v>1385220.9033292069</v>
      </c>
      <c r="I503" s="17">
        <v>1447477.2423936056</v>
      </c>
      <c r="J503" s="17">
        <v>1493398.7766361304</v>
      </c>
    </row>
    <row r="504" spans="1:10" s="5" customFormat="1" ht="31.5" x14ac:dyDescent="0.25">
      <c r="A504" s="152" t="s">
        <v>303</v>
      </c>
      <c r="B504" s="153" t="s">
        <v>318</v>
      </c>
      <c r="C504" s="36" t="s">
        <v>792</v>
      </c>
      <c r="D504" s="104" t="s">
        <v>7</v>
      </c>
      <c r="E504" s="105" t="s">
        <v>305</v>
      </c>
      <c r="F504" s="19">
        <v>187431</v>
      </c>
      <c r="G504" s="19">
        <v>184899</v>
      </c>
      <c r="H504" s="19">
        <v>184899</v>
      </c>
      <c r="I504" s="19">
        <v>184899</v>
      </c>
      <c r="J504" s="19">
        <v>184899</v>
      </c>
    </row>
    <row r="505" spans="1:10" s="5" customFormat="1" ht="63" x14ac:dyDescent="0.25">
      <c r="A505" s="152"/>
      <c r="B505" s="153"/>
      <c r="C505" s="36" t="s">
        <v>793</v>
      </c>
      <c r="D505" s="104" t="s">
        <v>79</v>
      </c>
      <c r="E505" s="105" t="s">
        <v>347</v>
      </c>
      <c r="F505" s="17">
        <v>205706.50799832781</v>
      </c>
      <c r="G505" s="17">
        <v>206345.25873098316</v>
      </c>
      <c r="H505" s="17">
        <v>263804.80346582195</v>
      </c>
      <c r="I505" s="17">
        <v>275661.05054664018</v>
      </c>
      <c r="J505" s="17">
        <v>284406.4580744814</v>
      </c>
    </row>
    <row r="506" spans="1:10" s="5" customFormat="1" ht="31.5" x14ac:dyDescent="0.25">
      <c r="A506" s="152" t="s">
        <v>872</v>
      </c>
      <c r="B506" s="153" t="s">
        <v>319</v>
      </c>
      <c r="C506" s="36" t="s">
        <v>794</v>
      </c>
      <c r="D506" s="104" t="s">
        <v>7</v>
      </c>
      <c r="E506" s="105" t="s">
        <v>305</v>
      </c>
      <c r="F506" s="19">
        <v>44898</v>
      </c>
      <c r="G506" s="19">
        <v>47255</v>
      </c>
      <c r="H506" s="19">
        <v>47255</v>
      </c>
      <c r="I506" s="19">
        <v>47255</v>
      </c>
      <c r="J506" s="19">
        <v>47255</v>
      </c>
    </row>
    <row r="507" spans="1:10" s="5" customFormat="1" ht="63" x14ac:dyDescent="0.25">
      <c r="A507" s="152"/>
      <c r="B507" s="153"/>
      <c r="C507" s="36" t="s">
        <v>795</v>
      </c>
      <c r="D507" s="104" t="s">
        <v>79</v>
      </c>
      <c r="E507" s="105" t="s">
        <v>347</v>
      </c>
      <c r="F507" s="17">
        <v>60393.749585691214</v>
      </c>
      <c r="G507" s="17">
        <v>60581.28158052716</v>
      </c>
      <c r="H507" s="17">
        <v>77450.934319233347</v>
      </c>
      <c r="I507" s="17">
        <v>80931.831565473301</v>
      </c>
      <c r="J507" s="17">
        <v>83499.411742691402</v>
      </c>
    </row>
    <row r="508" spans="1:10" s="5" customFormat="1" ht="31.5" x14ac:dyDescent="0.25">
      <c r="A508" s="152" t="s">
        <v>873</v>
      </c>
      <c r="B508" s="153" t="s">
        <v>320</v>
      </c>
      <c r="C508" s="36" t="s">
        <v>796</v>
      </c>
      <c r="D508" s="104" t="s">
        <v>7</v>
      </c>
      <c r="E508" s="105" t="s">
        <v>305</v>
      </c>
      <c r="F508" s="19">
        <v>47857</v>
      </c>
      <c r="G508" s="19">
        <v>39100</v>
      </c>
      <c r="H508" s="19">
        <v>39100</v>
      </c>
      <c r="I508" s="19">
        <v>39100</v>
      </c>
      <c r="J508" s="19">
        <v>39100</v>
      </c>
    </row>
    <row r="509" spans="1:10" s="5" customFormat="1" ht="63" x14ac:dyDescent="0.25">
      <c r="A509" s="152"/>
      <c r="B509" s="153"/>
      <c r="C509" s="36" t="s">
        <v>797</v>
      </c>
      <c r="D509" s="104" t="s">
        <v>79</v>
      </c>
      <c r="E509" s="105" t="s">
        <v>347</v>
      </c>
      <c r="F509" s="17">
        <v>80800.197020377847</v>
      </c>
      <c r="G509" s="17">
        <v>81051.094211466625</v>
      </c>
      <c r="H509" s="17">
        <v>103620.83486018704</v>
      </c>
      <c r="I509" s="17">
        <v>108277.8926721848</v>
      </c>
      <c r="J509" s="17">
        <v>111713.03265948559</v>
      </c>
    </row>
    <row r="510" spans="1:10" s="5" customFormat="1" x14ac:dyDescent="0.25">
      <c r="A510" s="152" t="s">
        <v>874</v>
      </c>
      <c r="B510" s="153" t="s">
        <v>321</v>
      </c>
      <c r="C510" s="36" t="s">
        <v>798</v>
      </c>
      <c r="D510" s="104" t="s">
        <v>820</v>
      </c>
      <c r="E510" s="105" t="s">
        <v>146</v>
      </c>
      <c r="F510" s="19">
        <v>14201</v>
      </c>
      <c r="G510" s="19">
        <v>12471</v>
      </c>
      <c r="H510" s="19">
        <v>12471</v>
      </c>
      <c r="I510" s="19">
        <v>12471</v>
      </c>
      <c r="J510" s="19">
        <v>12471</v>
      </c>
    </row>
    <row r="511" spans="1:10" s="5" customFormat="1" ht="126" x14ac:dyDescent="0.25">
      <c r="A511" s="152"/>
      <c r="B511" s="153"/>
      <c r="C511" s="36" t="s">
        <v>799</v>
      </c>
      <c r="D511" s="104" t="s">
        <v>79</v>
      </c>
      <c r="E511" s="105" t="s">
        <v>347</v>
      </c>
      <c r="F511" s="17">
        <v>90872.855267788225</v>
      </c>
      <c r="G511" s="17">
        <v>91155.029630892255</v>
      </c>
      <c r="H511" s="17">
        <v>116546.44367015701</v>
      </c>
      <c r="I511" s="17">
        <v>121783.95640044101</v>
      </c>
      <c r="J511" s="17">
        <v>125647.32543173</v>
      </c>
    </row>
    <row r="512" spans="1:10" s="5" customFormat="1" ht="31.5" x14ac:dyDescent="0.25">
      <c r="A512" s="152" t="s">
        <v>875</v>
      </c>
      <c r="B512" s="153" t="s">
        <v>322</v>
      </c>
      <c r="C512" s="36" t="s">
        <v>800</v>
      </c>
      <c r="D512" s="104" t="s">
        <v>7</v>
      </c>
      <c r="E512" s="105" t="s">
        <v>306</v>
      </c>
      <c r="F512" s="19">
        <v>48</v>
      </c>
      <c r="G512" s="19">
        <v>50</v>
      </c>
      <c r="H512" s="19">
        <v>50</v>
      </c>
      <c r="I512" s="19">
        <v>50</v>
      </c>
      <c r="J512" s="19">
        <v>50</v>
      </c>
    </row>
    <row r="513" spans="1:10" s="5" customFormat="1" ht="78.75" x14ac:dyDescent="0.25">
      <c r="A513" s="152"/>
      <c r="B513" s="153"/>
      <c r="C513" s="36" t="s">
        <v>801</v>
      </c>
      <c r="D513" s="104" t="s">
        <v>9</v>
      </c>
      <c r="E513" s="105" t="s">
        <v>347</v>
      </c>
      <c r="F513" s="17">
        <v>1791.207751455077</v>
      </c>
      <c r="G513" s="17">
        <v>1796.7697303866776</v>
      </c>
      <c r="H513" s="17">
        <v>2297.1038370983606</v>
      </c>
      <c r="I513" s="17">
        <v>2400.3431652118925</v>
      </c>
      <c r="J513" s="17">
        <v>2476.4945806723604</v>
      </c>
    </row>
    <row r="514" spans="1:10" s="5" customFormat="1" ht="31.5" x14ac:dyDescent="0.25">
      <c r="A514" s="152" t="s">
        <v>876</v>
      </c>
      <c r="B514" s="153" t="s">
        <v>323</v>
      </c>
      <c r="C514" s="36" t="s">
        <v>802</v>
      </c>
      <c r="D514" s="104" t="s">
        <v>7</v>
      </c>
      <c r="E514" s="105" t="s">
        <v>307</v>
      </c>
      <c r="F514" s="19">
        <v>2602075</v>
      </c>
      <c r="G514" s="19">
        <v>2566399</v>
      </c>
      <c r="H514" s="19">
        <v>2566399</v>
      </c>
      <c r="I514" s="19">
        <v>2566399</v>
      </c>
      <c r="J514" s="19">
        <v>2566399</v>
      </c>
    </row>
    <row r="515" spans="1:10" s="5" customFormat="1" ht="63" x14ac:dyDescent="0.25">
      <c r="A515" s="152"/>
      <c r="B515" s="153"/>
      <c r="C515" s="36" t="s">
        <v>803</v>
      </c>
      <c r="D515" s="104" t="s">
        <v>79</v>
      </c>
      <c r="E515" s="105" t="s">
        <v>347</v>
      </c>
      <c r="F515" s="17">
        <v>13109.017228872137</v>
      </c>
      <c r="G515" s="17">
        <v>13149.72276823894</v>
      </c>
      <c r="H515" s="17">
        <v>16811.43560961523</v>
      </c>
      <c r="I515" s="17">
        <v>17566.99628080933</v>
      </c>
      <c r="J515" s="17">
        <v>18124.313105986832</v>
      </c>
    </row>
    <row r="516" spans="1:10" s="5" customFormat="1" ht="63" x14ac:dyDescent="0.25">
      <c r="A516" s="152" t="s">
        <v>877</v>
      </c>
      <c r="B516" s="156" t="s">
        <v>324</v>
      </c>
      <c r="C516" s="36" t="s">
        <v>804</v>
      </c>
      <c r="D516" s="104" t="s">
        <v>7</v>
      </c>
      <c r="E516" s="105" t="s">
        <v>308</v>
      </c>
      <c r="F516" s="19">
        <v>21704</v>
      </c>
      <c r="G516" s="19">
        <v>21000</v>
      </c>
      <c r="H516" s="19">
        <v>21000</v>
      </c>
      <c r="I516" s="19">
        <v>21000</v>
      </c>
      <c r="J516" s="19">
        <v>21000</v>
      </c>
    </row>
    <row r="517" spans="1:10" s="5" customFormat="1" ht="63" x14ac:dyDescent="0.25">
      <c r="A517" s="152"/>
      <c r="B517" s="157"/>
      <c r="C517" s="36" t="s">
        <v>805</v>
      </c>
      <c r="D517" s="104" t="s">
        <v>79</v>
      </c>
      <c r="E517" s="105" t="s">
        <v>347</v>
      </c>
      <c r="F517" s="17">
        <v>118582.75599999999</v>
      </c>
      <c r="G517" s="17">
        <v>118335.9</v>
      </c>
      <c r="H517" s="17">
        <v>166585.9228</v>
      </c>
      <c r="I517" s="17">
        <v>171147.30024359998</v>
      </c>
      <c r="J517" s="17">
        <v>174535.08395261317</v>
      </c>
    </row>
    <row r="518" spans="1:10" s="5" customFormat="1" ht="47.25" customHeight="1" x14ac:dyDescent="0.25">
      <c r="A518" s="154" t="s">
        <v>878</v>
      </c>
      <c r="B518" s="156" t="s">
        <v>325</v>
      </c>
      <c r="C518" s="36" t="s">
        <v>806</v>
      </c>
      <c r="D518" s="104" t="s">
        <v>506</v>
      </c>
      <c r="E518" s="105" t="s">
        <v>84</v>
      </c>
      <c r="F518" s="135">
        <v>6590</v>
      </c>
      <c r="G518" s="135">
        <v>6590</v>
      </c>
      <c r="H518" s="135">
        <v>6590</v>
      </c>
      <c r="I518" s="135">
        <v>6590</v>
      </c>
      <c r="J518" s="135">
        <v>6590</v>
      </c>
    </row>
    <row r="519" spans="1:10" s="5" customFormat="1" ht="63" x14ac:dyDescent="0.25">
      <c r="A519" s="155"/>
      <c r="B519" s="157"/>
      <c r="C519" s="36" t="s">
        <v>807</v>
      </c>
      <c r="D519" s="104" t="s">
        <v>79</v>
      </c>
      <c r="E519" s="105" t="s">
        <v>347</v>
      </c>
      <c r="F519" s="136">
        <v>15086.344999999999</v>
      </c>
      <c r="G519" s="136">
        <v>15907.7</v>
      </c>
      <c r="H519" s="122">
        <v>17606.500000000004</v>
      </c>
      <c r="I519" s="122">
        <v>18532.8</v>
      </c>
      <c r="J519" s="122">
        <v>19204.600000000002</v>
      </c>
    </row>
    <row r="520" spans="1:10" ht="47.25" customHeight="1" x14ac:dyDescent="0.25">
      <c r="A520" s="154" t="s">
        <v>879</v>
      </c>
      <c r="B520" s="156" t="s">
        <v>326</v>
      </c>
      <c r="C520" s="36" t="s">
        <v>808</v>
      </c>
      <c r="D520" s="104" t="s">
        <v>294</v>
      </c>
      <c r="E520" s="105" t="s">
        <v>84</v>
      </c>
      <c r="F520" s="135">
        <v>141152</v>
      </c>
      <c r="G520" s="135">
        <v>139650</v>
      </c>
      <c r="H520" s="135">
        <v>139650</v>
      </c>
      <c r="I520" s="135">
        <v>139650</v>
      </c>
      <c r="J520" s="135">
        <v>139650</v>
      </c>
    </row>
    <row r="521" spans="1:10" ht="63" x14ac:dyDescent="0.25">
      <c r="A521" s="155"/>
      <c r="B521" s="157"/>
      <c r="C521" s="36" t="s">
        <v>809</v>
      </c>
      <c r="D521" s="104" t="s">
        <v>79</v>
      </c>
      <c r="E521" s="105" t="s">
        <v>347</v>
      </c>
      <c r="F521" s="136">
        <v>5486.6049999999996</v>
      </c>
      <c r="G521" s="136">
        <v>5715.3</v>
      </c>
      <c r="H521" s="136">
        <v>12866.2900672</v>
      </c>
      <c r="I521" s="136">
        <v>14038.8438564764</v>
      </c>
      <c r="J521" s="136">
        <v>14821.34396</v>
      </c>
    </row>
    <row r="522" spans="1:10" s="5" customFormat="1" ht="47.25" customHeight="1" x14ac:dyDescent="0.25">
      <c r="A522" s="154" t="s">
        <v>880</v>
      </c>
      <c r="B522" s="156" t="s">
        <v>327</v>
      </c>
      <c r="C522" s="36" t="s">
        <v>810</v>
      </c>
      <c r="D522" s="104" t="s">
        <v>7</v>
      </c>
      <c r="E522" s="105" t="s">
        <v>309</v>
      </c>
      <c r="F522" s="135">
        <v>1767</v>
      </c>
      <c r="G522" s="135">
        <v>1800</v>
      </c>
      <c r="H522" s="135">
        <v>1800</v>
      </c>
      <c r="I522" s="135">
        <v>1800</v>
      </c>
      <c r="J522" s="135">
        <v>1800</v>
      </c>
    </row>
    <row r="523" spans="1:10" s="5" customFormat="1" ht="63" x14ac:dyDescent="0.25">
      <c r="A523" s="155"/>
      <c r="B523" s="157"/>
      <c r="C523" s="36" t="s">
        <v>812</v>
      </c>
      <c r="D523" s="104" t="s">
        <v>79</v>
      </c>
      <c r="E523" s="105" t="s">
        <v>347</v>
      </c>
      <c r="F523" s="136">
        <v>1392</v>
      </c>
      <c r="G523" s="136">
        <v>1472</v>
      </c>
      <c r="H523" s="136">
        <v>1483.5</v>
      </c>
      <c r="I523" s="136">
        <v>1558.2</v>
      </c>
      <c r="J523" s="136">
        <v>1613.1</v>
      </c>
    </row>
    <row r="524" spans="1:10" s="5" customFormat="1" ht="47.25" customHeight="1" x14ac:dyDescent="0.25">
      <c r="A524" s="154" t="s">
        <v>881</v>
      </c>
      <c r="B524" s="156" t="s">
        <v>328</v>
      </c>
      <c r="C524" s="36" t="s">
        <v>811</v>
      </c>
      <c r="D524" s="104" t="s">
        <v>7</v>
      </c>
      <c r="E524" s="105" t="s">
        <v>310</v>
      </c>
      <c r="F524" s="135">
        <v>16597</v>
      </c>
      <c r="G524" s="135">
        <v>16500</v>
      </c>
      <c r="H524" s="135">
        <v>16500</v>
      </c>
      <c r="I524" s="135">
        <v>16500</v>
      </c>
      <c r="J524" s="135">
        <v>16500</v>
      </c>
    </row>
    <row r="525" spans="1:10" s="5" customFormat="1" ht="63" x14ac:dyDescent="0.25">
      <c r="A525" s="155"/>
      <c r="B525" s="157"/>
      <c r="C525" s="36" t="s">
        <v>812</v>
      </c>
      <c r="D525" s="104" t="s">
        <v>79</v>
      </c>
      <c r="E525" s="105" t="s">
        <v>347</v>
      </c>
      <c r="F525" s="136">
        <v>4176</v>
      </c>
      <c r="G525" s="136">
        <v>4415.8999999999996</v>
      </c>
      <c r="H525" s="136">
        <v>4450.6000000000004</v>
      </c>
      <c r="I525" s="136">
        <v>4674.6000000000004</v>
      </c>
      <c r="J525" s="136">
        <v>4893.3999999999996</v>
      </c>
    </row>
    <row r="526" spans="1:10" s="5" customFormat="1" x14ac:dyDescent="0.25">
      <c r="A526" s="154" t="s">
        <v>882</v>
      </c>
      <c r="B526" s="156" t="s">
        <v>329</v>
      </c>
      <c r="C526" s="36" t="s">
        <v>813</v>
      </c>
      <c r="D526" s="104" t="s">
        <v>819</v>
      </c>
      <c r="E526" s="105" t="s">
        <v>84</v>
      </c>
      <c r="F526" s="19">
        <v>21363</v>
      </c>
      <c r="G526" s="19">
        <v>21750</v>
      </c>
      <c r="H526" s="19">
        <v>21750</v>
      </c>
      <c r="I526" s="19">
        <v>21750</v>
      </c>
      <c r="J526" s="19">
        <v>21750</v>
      </c>
    </row>
    <row r="527" spans="1:10" s="5" customFormat="1" ht="63" x14ac:dyDescent="0.25">
      <c r="A527" s="155"/>
      <c r="B527" s="157"/>
      <c r="C527" s="36" t="s">
        <v>814</v>
      </c>
      <c r="D527" s="104" t="s">
        <v>79</v>
      </c>
      <c r="E527" s="105" t="s">
        <v>347</v>
      </c>
      <c r="F527" s="17">
        <v>8992.4425253719437</v>
      </c>
      <c r="G527" s="17">
        <v>9020.3654593973897</v>
      </c>
      <c r="H527" s="17">
        <v>11532.204577128543</v>
      </c>
      <c r="I527" s="17">
        <v>12050.499411250823</v>
      </c>
      <c r="J527" s="17">
        <v>12432.804158535273</v>
      </c>
    </row>
    <row r="528" spans="1:10" s="5" customFormat="1" x14ac:dyDescent="0.25">
      <c r="A528" s="154" t="s">
        <v>871</v>
      </c>
      <c r="B528" s="156" t="s">
        <v>330</v>
      </c>
      <c r="C528" s="36" t="s">
        <v>804</v>
      </c>
      <c r="D528" s="104" t="s">
        <v>753</v>
      </c>
      <c r="E528" s="105" t="s">
        <v>84</v>
      </c>
      <c r="F528" s="19">
        <v>49910</v>
      </c>
      <c r="G528" s="19">
        <v>50000</v>
      </c>
      <c r="H528" s="19">
        <v>50000</v>
      </c>
      <c r="I528" s="19">
        <v>50000</v>
      </c>
      <c r="J528" s="19">
        <v>50000</v>
      </c>
    </row>
    <row r="529" spans="1:10" s="5" customFormat="1" ht="63" x14ac:dyDescent="0.25">
      <c r="A529" s="155"/>
      <c r="B529" s="157"/>
      <c r="C529" s="36" t="s">
        <v>816</v>
      </c>
      <c r="D529" s="104" t="s">
        <v>79</v>
      </c>
      <c r="E529" s="105" t="s">
        <v>347</v>
      </c>
      <c r="F529" s="17">
        <v>60801.919999999998</v>
      </c>
      <c r="G529" s="17">
        <v>64430</v>
      </c>
      <c r="H529" s="17">
        <v>95733.003599999982</v>
      </c>
      <c r="I529" s="17">
        <v>100725.32083319999</v>
      </c>
      <c r="J529" s="17">
        <v>104356.31300402839</v>
      </c>
    </row>
    <row r="530" spans="1:10" s="5" customFormat="1" x14ac:dyDescent="0.25">
      <c r="A530" s="154" t="s">
        <v>870</v>
      </c>
      <c r="B530" s="156" t="s">
        <v>331</v>
      </c>
      <c r="C530" s="36" t="s">
        <v>815</v>
      </c>
      <c r="D530" s="104" t="s">
        <v>818</v>
      </c>
      <c r="E530" s="105" t="s">
        <v>84</v>
      </c>
      <c r="F530" s="19">
        <v>4097</v>
      </c>
      <c r="G530" s="19">
        <v>4150</v>
      </c>
      <c r="H530" s="19">
        <v>4150</v>
      </c>
      <c r="I530" s="19">
        <v>4150</v>
      </c>
      <c r="J530" s="19">
        <v>4150</v>
      </c>
    </row>
    <row r="531" spans="1:10" s="5" customFormat="1" ht="63" x14ac:dyDescent="0.25">
      <c r="A531" s="155"/>
      <c r="B531" s="157"/>
      <c r="C531" s="36" t="s">
        <v>814</v>
      </c>
      <c r="D531" s="104" t="s">
        <v>79</v>
      </c>
      <c r="E531" s="105" t="s">
        <v>347</v>
      </c>
      <c r="F531" s="17">
        <v>8094.3473303193632</v>
      </c>
      <c r="G531" s="17">
        <v>8119.4815389446458</v>
      </c>
      <c r="H531" s="17">
        <v>10380.457708593052</v>
      </c>
      <c r="I531" s="17">
        <v>10846.989287200218</v>
      </c>
      <c r="J531" s="17">
        <v>11191.112410791971</v>
      </c>
    </row>
    <row r="532" spans="1:10" s="5" customFormat="1" x14ac:dyDescent="0.25">
      <c r="A532" s="154" t="s">
        <v>869</v>
      </c>
      <c r="B532" s="153" t="s">
        <v>332</v>
      </c>
      <c r="C532" s="36" t="s">
        <v>817</v>
      </c>
      <c r="D532" s="104" t="s">
        <v>294</v>
      </c>
      <c r="E532" s="105" t="s">
        <v>84</v>
      </c>
      <c r="F532" s="135">
        <v>43</v>
      </c>
      <c r="G532" s="135">
        <v>40</v>
      </c>
      <c r="H532" s="135">
        <v>40</v>
      </c>
      <c r="I532" s="135">
        <v>40</v>
      </c>
      <c r="J532" s="135">
        <v>40</v>
      </c>
    </row>
    <row r="533" spans="1:10" s="5" customFormat="1" ht="63" x14ac:dyDescent="0.25">
      <c r="A533" s="155"/>
      <c r="B533" s="153"/>
      <c r="C533" s="36" t="s">
        <v>816</v>
      </c>
      <c r="D533" s="104" t="s">
        <v>79</v>
      </c>
      <c r="E533" s="105" t="s">
        <v>347</v>
      </c>
      <c r="F533" s="136">
        <v>2264.7617962195554</v>
      </c>
      <c r="G533" s="136">
        <v>2271.7942341851872</v>
      </c>
      <c r="H533" s="136">
        <v>2904.4051467416789</v>
      </c>
      <c r="I533" s="136">
        <v>3034.9385736928334</v>
      </c>
      <c r="J533" s="136">
        <v>3131.2226682222426</v>
      </c>
    </row>
    <row r="534" spans="1:10" x14ac:dyDescent="0.25">
      <c r="A534" s="7"/>
      <c r="B534" s="194" t="s">
        <v>10</v>
      </c>
      <c r="C534" s="194"/>
      <c r="D534" s="194"/>
      <c r="E534" s="23" t="s">
        <v>347</v>
      </c>
      <c r="F534" s="20">
        <f>F489+F491+F493+F495+F497+F499+F501+F503+F505+F507+F509+F511+F513+F515+F517+F519+F521+F523+F525+F527+F529+F531+F533</f>
        <v>2304626.9925499992</v>
      </c>
      <c r="G534" s="20">
        <f t="shared" ref="G534:J534" si="12">G489+G491+G493+G495+G497+G499+G501+G503+G505+G507+G509+G511+G513+G515+G517+G519+G521+G523+G525+G527+G529+G531+G533</f>
        <v>2316973.8000000003</v>
      </c>
      <c r="H534" s="20">
        <f t="shared" si="12"/>
        <v>2957025.2206173595</v>
      </c>
      <c r="I534" s="20">
        <f t="shared" si="12"/>
        <v>3089505.4785970305</v>
      </c>
      <c r="J534" s="20">
        <f t="shared" si="12"/>
        <v>3187103.5732459994</v>
      </c>
    </row>
    <row r="535" spans="1:10" x14ac:dyDescent="0.25">
      <c r="A535" s="6" t="s">
        <v>54</v>
      </c>
      <c r="B535" s="202" t="s">
        <v>44</v>
      </c>
      <c r="C535" s="202"/>
      <c r="D535" s="202"/>
      <c r="E535" s="202"/>
      <c r="F535" s="202"/>
      <c r="G535" s="202"/>
      <c r="H535" s="202"/>
      <c r="I535" s="202"/>
      <c r="J535" s="202"/>
    </row>
    <row r="536" spans="1:10" ht="409.5" customHeight="1" x14ac:dyDescent="0.25">
      <c r="A536" s="152" t="s">
        <v>55</v>
      </c>
      <c r="B536" s="214" t="s">
        <v>903</v>
      </c>
      <c r="C536" s="169" t="s">
        <v>884</v>
      </c>
      <c r="D536" s="163" t="s">
        <v>7</v>
      </c>
      <c r="E536" s="165" t="s">
        <v>146</v>
      </c>
      <c r="F536" s="167">
        <v>25262566</v>
      </c>
      <c r="G536" s="167">
        <v>25390621</v>
      </c>
      <c r="H536" s="167">
        <v>25537819</v>
      </c>
      <c r="I536" s="167">
        <v>25648569</v>
      </c>
      <c r="J536" s="167">
        <v>25884549</v>
      </c>
    </row>
    <row r="537" spans="1:10" s="5" customFormat="1" ht="348.75" customHeight="1" x14ac:dyDescent="0.25">
      <c r="A537" s="152"/>
      <c r="B537" s="214"/>
      <c r="C537" s="170"/>
      <c r="D537" s="164"/>
      <c r="E537" s="166"/>
      <c r="F537" s="168"/>
      <c r="G537" s="168"/>
      <c r="H537" s="168"/>
      <c r="I537" s="168"/>
      <c r="J537" s="168"/>
    </row>
    <row r="538" spans="1:10" ht="142.5" customHeight="1" x14ac:dyDescent="0.25">
      <c r="A538" s="152"/>
      <c r="B538" s="214"/>
      <c r="C538" s="143" t="s">
        <v>885</v>
      </c>
      <c r="D538" s="147" t="s">
        <v>79</v>
      </c>
      <c r="E538" s="123" t="s">
        <v>347</v>
      </c>
      <c r="F538" s="17">
        <v>2387839.4</v>
      </c>
      <c r="G538" s="17">
        <v>3072822.2127643642</v>
      </c>
      <c r="H538" s="17">
        <v>3018140.6187463091</v>
      </c>
      <c r="I538" s="17">
        <v>3124538.9857749692</v>
      </c>
      <c r="J538" s="17">
        <v>3251227.1037388681</v>
      </c>
    </row>
    <row r="539" spans="1:10" ht="408.75" customHeight="1" x14ac:dyDescent="0.25">
      <c r="A539" s="152" t="s">
        <v>56</v>
      </c>
      <c r="B539" s="214" t="s">
        <v>904</v>
      </c>
      <c r="C539" s="169" t="s">
        <v>886</v>
      </c>
      <c r="D539" s="163" t="s">
        <v>7</v>
      </c>
      <c r="E539" s="165" t="s">
        <v>146</v>
      </c>
      <c r="F539" s="167">
        <v>8805124</v>
      </c>
      <c r="G539" s="167">
        <v>8904183</v>
      </c>
      <c r="H539" s="167">
        <v>8962959</v>
      </c>
      <c r="I539" s="167">
        <v>9017771</v>
      </c>
      <c r="J539" s="167">
        <v>9178654</v>
      </c>
    </row>
    <row r="540" spans="1:10" s="5" customFormat="1" ht="327.75" customHeight="1" x14ac:dyDescent="0.25">
      <c r="A540" s="152"/>
      <c r="B540" s="214"/>
      <c r="C540" s="170"/>
      <c r="D540" s="164"/>
      <c r="E540" s="166"/>
      <c r="F540" s="168"/>
      <c r="G540" s="168"/>
      <c r="H540" s="168"/>
      <c r="I540" s="168"/>
      <c r="J540" s="168"/>
    </row>
    <row r="541" spans="1:10" ht="126" x14ac:dyDescent="0.25">
      <c r="A541" s="152"/>
      <c r="B541" s="214"/>
      <c r="C541" s="143" t="s">
        <v>887</v>
      </c>
      <c r="D541" s="147" t="s">
        <v>79</v>
      </c>
      <c r="E541" s="123" t="s">
        <v>347</v>
      </c>
      <c r="F541" s="139">
        <v>668252</v>
      </c>
      <c r="G541" s="139">
        <v>865321.97675814573</v>
      </c>
      <c r="H541" s="139">
        <v>850595.75509639562</v>
      </c>
      <c r="I541" s="139">
        <v>882141.28159442975</v>
      </c>
      <c r="J541" s="139">
        <v>925767.30490863079</v>
      </c>
    </row>
    <row r="542" spans="1:10" s="5" customFormat="1" ht="409.5" customHeight="1" x14ac:dyDescent="0.25">
      <c r="A542" s="152" t="s">
        <v>333</v>
      </c>
      <c r="B542" s="214" t="s">
        <v>893</v>
      </c>
      <c r="C542" s="169" t="s">
        <v>894</v>
      </c>
      <c r="D542" s="163" t="s">
        <v>7</v>
      </c>
      <c r="E542" s="165" t="s">
        <v>146</v>
      </c>
      <c r="F542" s="167">
        <v>708236</v>
      </c>
      <c r="G542" s="167">
        <v>770706</v>
      </c>
      <c r="H542" s="167">
        <v>782518</v>
      </c>
      <c r="I542" s="167">
        <v>783074</v>
      </c>
      <c r="J542" s="167">
        <v>788767</v>
      </c>
    </row>
    <row r="543" spans="1:10" s="5" customFormat="1" ht="361.5" customHeight="1" x14ac:dyDescent="0.25">
      <c r="A543" s="152"/>
      <c r="B543" s="214"/>
      <c r="C543" s="170"/>
      <c r="D543" s="164"/>
      <c r="E543" s="166"/>
      <c r="F543" s="168"/>
      <c r="G543" s="168"/>
      <c r="H543" s="168"/>
      <c r="I543" s="168"/>
      <c r="J543" s="168"/>
    </row>
    <row r="544" spans="1:10" s="5" customFormat="1" ht="126" x14ac:dyDescent="0.25">
      <c r="A544" s="152"/>
      <c r="B544" s="214"/>
      <c r="C544" s="143" t="s">
        <v>895</v>
      </c>
      <c r="D544" s="147" t="s">
        <v>79</v>
      </c>
      <c r="E544" s="123" t="s">
        <v>347</v>
      </c>
      <c r="F544" s="139">
        <v>108835.3</v>
      </c>
      <c r="G544" s="139">
        <v>151339.78382352367</v>
      </c>
      <c r="H544" s="139">
        <v>195816.75343885482</v>
      </c>
      <c r="I544" s="139">
        <v>201987.94774816613</v>
      </c>
      <c r="J544" s="139">
        <v>209775.74920211153</v>
      </c>
    </row>
    <row r="545" spans="1:10" s="5" customFormat="1" ht="409.5" customHeight="1" x14ac:dyDescent="0.25">
      <c r="A545" s="152" t="s">
        <v>334</v>
      </c>
      <c r="B545" s="214" t="s">
        <v>905</v>
      </c>
      <c r="C545" s="169" t="s">
        <v>888</v>
      </c>
      <c r="D545" s="163" t="s">
        <v>7</v>
      </c>
      <c r="E545" s="165" t="s">
        <v>146</v>
      </c>
      <c r="F545" s="167">
        <v>2560359</v>
      </c>
      <c r="G545" s="167">
        <v>2845888</v>
      </c>
      <c r="H545" s="167">
        <v>2874875</v>
      </c>
      <c r="I545" s="167">
        <v>2895214</v>
      </c>
      <c r="J545" s="167">
        <v>2932671</v>
      </c>
    </row>
    <row r="546" spans="1:10" s="5" customFormat="1" ht="347.25" customHeight="1" x14ac:dyDescent="0.25">
      <c r="A546" s="152"/>
      <c r="B546" s="214"/>
      <c r="C546" s="170"/>
      <c r="D546" s="164"/>
      <c r="E546" s="166"/>
      <c r="F546" s="168"/>
      <c r="G546" s="168"/>
      <c r="H546" s="168"/>
      <c r="I546" s="168"/>
      <c r="J546" s="168"/>
    </row>
    <row r="547" spans="1:10" s="5" customFormat="1" ht="126" x14ac:dyDescent="0.25">
      <c r="A547" s="152"/>
      <c r="B547" s="214"/>
      <c r="C547" s="143" t="s">
        <v>889</v>
      </c>
      <c r="D547" s="147" t="s">
        <v>79</v>
      </c>
      <c r="E547" s="123" t="s">
        <v>347</v>
      </c>
      <c r="F547" s="139">
        <v>184891.3</v>
      </c>
      <c r="G547" s="139">
        <v>263109.71620340139</v>
      </c>
      <c r="H547" s="139">
        <v>259553.0827594432</v>
      </c>
      <c r="I547" s="139">
        <v>269435.63735074259</v>
      </c>
      <c r="J547" s="139">
        <v>286690.12294456619</v>
      </c>
    </row>
    <row r="548" spans="1:10" s="5" customFormat="1" ht="409.5" customHeight="1" x14ac:dyDescent="0.25">
      <c r="A548" s="152" t="s">
        <v>335</v>
      </c>
      <c r="B548" s="214" t="s">
        <v>897</v>
      </c>
      <c r="C548" s="169" t="s">
        <v>896</v>
      </c>
      <c r="D548" s="163" t="s">
        <v>7</v>
      </c>
      <c r="E548" s="165" t="s">
        <v>146</v>
      </c>
      <c r="F548" s="171">
        <v>95329</v>
      </c>
      <c r="G548" s="171">
        <v>116044</v>
      </c>
      <c r="H548" s="171">
        <v>116064</v>
      </c>
      <c r="I548" s="171">
        <v>116114</v>
      </c>
      <c r="J548" s="171">
        <v>119124</v>
      </c>
    </row>
    <row r="549" spans="1:10" s="5" customFormat="1" ht="198" customHeight="1" x14ac:dyDescent="0.25">
      <c r="A549" s="152"/>
      <c r="B549" s="214"/>
      <c r="C549" s="170"/>
      <c r="D549" s="164"/>
      <c r="E549" s="166"/>
      <c r="F549" s="172"/>
      <c r="G549" s="172"/>
      <c r="H549" s="172"/>
      <c r="I549" s="172"/>
      <c r="J549" s="172"/>
    </row>
    <row r="550" spans="1:10" s="5" customFormat="1" ht="126" x14ac:dyDescent="0.25">
      <c r="A550" s="152"/>
      <c r="B550" s="214"/>
      <c r="C550" s="143" t="s">
        <v>898</v>
      </c>
      <c r="D550" s="147" t="s">
        <v>79</v>
      </c>
      <c r="E550" s="123" t="s">
        <v>347</v>
      </c>
      <c r="F550" s="139">
        <v>13556.1</v>
      </c>
      <c r="G550" s="139">
        <v>21126.031437291436</v>
      </c>
      <c r="H550" s="17">
        <v>26926.747978658983</v>
      </c>
      <c r="I550" s="17">
        <v>27767.58439242213</v>
      </c>
      <c r="J550" s="17">
        <v>29372.213631758234</v>
      </c>
    </row>
    <row r="551" spans="1:10" s="5" customFormat="1" ht="409.5" customHeight="1" x14ac:dyDescent="0.25">
      <c r="A551" s="152" t="s">
        <v>336</v>
      </c>
      <c r="B551" s="214" t="s">
        <v>890</v>
      </c>
      <c r="C551" s="169" t="s">
        <v>891</v>
      </c>
      <c r="D551" s="221" t="s">
        <v>7</v>
      </c>
      <c r="E551" s="173" t="s">
        <v>146</v>
      </c>
      <c r="F551" s="167">
        <v>482117</v>
      </c>
      <c r="G551" s="167">
        <v>511888</v>
      </c>
      <c r="H551" s="167">
        <v>522119</v>
      </c>
      <c r="I551" s="167">
        <v>522564</v>
      </c>
      <c r="J551" s="167">
        <v>523509</v>
      </c>
    </row>
    <row r="552" spans="1:10" s="5" customFormat="1" ht="408" customHeight="1" x14ac:dyDescent="0.25">
      <c r="A552" s="152"/>
      <c r="B552" s="214"/>
      <c r="C552" s="220"/>
      <c r="D552" s="222"/>
      <c r="E552" s="174"/>
      <c r="F552" s="176"/>
      <c r="G552" s="176"/>
      <c r="H552" s="176"/>
      <c r="I552" s="176"/>
      <c r="J552" s="176"/>
    </row>
    <row r="553" spans="1:10" s="5" customFormat="1" ht="21.75" customHeight="1" x14ac:dyDescent="0.25">
      <c r="A553" s="152"/>
      <c r="B553" s="214"/>
      <c r="C553" s="170"/>
      <c r="D553" s="223"/>
      <c r="E553" s="175"/>
      <c r="F553" s="168"/>
      <c r="G553" s="168"/>
      <c r="H553" s="168"/>
      <c r="I553" s="168"/>
      <c r="J553" s="168"/>
    </row>
    <row r="554" spans="1:10" s="5" customFormat="1" ht="131.25" customHeight="1" x14ac:dyDescent="0.25">
      <c r="A554" s="152"/>
      <c r="B554" s="214"/>
      <c r="C554" s="143" t="s">
        <v>892</v>
      </c>
      <c r="D554" s="147" t="s">
        <v>79</v>
      </c>
      <c r="E554" s="123" t="s">
        <v>347</v>
      </c>
      <c r="F554" s="139">
        <v>110799.8</v>
      </c>
      <c r="G554" s="139">
        <v>150591.09218058002</v>
      </c>
      <c r="H554" s="139">
        <v>195742.42857232256</v>
      </c>
      <c r="I554" s="139">
        <v>201939.8850265333</v>
      </c>
      <c r="J554" s="139">
        <v>208588.64636507793</v>
      </c>
    </row>
    <row r="555" spans="1:10" s="5" customFormat="1" ht="409.5" customHeight="1" x14ac:dyDescent="0.25">
      <c r="A555" s="152" t="s">
        <v>337</v>
      </c>
      <c r="B555" s="214" t="s">
        <v>899</v>
      </c>
      <c r="C555" s="169" t="s">
        <v>900</v>
      </c>
      <c r="D555" s="163" t="s">
        <v>7</v>
      </c>
      <c r="E555" s="165" t="s">
        <v>146</v>
      </c>
      <c r="F555" s="167">
        <v>176430</v>
      </c>
      <c r="G555" s="167">
        <v>188578</v>
      </c>
      <c r="H555" s="167">
        <v>191276</v>
      </c>
      <c r="I555" s="167">
        <v>192066</v>
      </c>
      <c r="J555" s="167">
        <v>193174</v>
      </c>
    </row>
    <row r="556" spans="1:10" s="5" customFormat="1" ht="192" customHeight="1" x14ac:dyDescent="0.25">
      <c r="A556" s="152"/>
      <c r="B556" s="214"/>
      <c r="C556" s="170"/>
      <c r="D556" s="164"/>
      <c r="E556" s="166"/>
      <c r="F556" s="168"/>
      <c r="G556" s="168"/>
      <c r="H556" s="168"/>
      <c r="I556" s="168"/>
      <c r="J556" s="168"/>
    </row>
    <row r="557" spans="1:10" s="5" customFormat="1" ht="126" x14ac:dyDescent="0.25">
      <c r="A557" s="152"/>
      <c r="B557" s="214"/>
      <c r="C557" s="143" t="s">
        <v>901</v>
      </c>
      <c r="D557" s="147" t="s">
        <v>79</v>
      </c>
      <c r="E557" s="123" t="s">
        <v>347</v>
      </c>
      <c r="F557" s="139">
        <v>19306.5</v>
      </c>
      <c r="G557" s="139">
        <v>25508.223897905333</v>
      </c>
      <c r="H557" s="139">
        <v>32971.660273469257</v>
      </c>
      <c r="I557" s="139">
        <v>34126.98876871125</v>
      </c>
      <c r="J557" s="139">
        <v>35389.957952819394</v>
      </c>
    </row>
    <row r="558" spans="1:10" s="5" customFormat="1" ht="375.75" customHeight="1" x14ac:dyDescent="0.25">
      <c r="A558" s="152" t="s">
        <v>338</v>
      </c>
      <c r="B558" s="214" t="s">
        <v>348</v>
      </c>
      <c r="C558" s="143" t="s">
        <v>902</v>
      </c>
      <c r="D558" s="147" t="s">
        <v>7</v>
      </c>
      <c r="E558" s="123" t="s">
        <v>146</v>
      </c>
      <c r="F558" s="16">
        <v>303512</v>
      </c>
      <c r="G558" s="16">
        <v>297814</v>
      </c>
      <c r="H558" s="16">
        <v>298824</v>
      </c>
      <c r="I558" s="16">
        <v>299089</v>
      </c>
      <c r="J558" s="16">
        <v>299089</v>
      </c>
    </row>
    <row r="559" spans="1:10" s="5" customFormat="1" ht="133.5" customHeight="1" x14ac:dyDescent="0.25">
      <c r="A559" s="152"/>
      <c r="B559" s="214"/>
      <c r="C559" s="143" t="s">
        <v>906</v>
      </c>
      <c r="D559" s="147" t="s">
        <v>79</v>
      </c>
      <c r="E559" s="123" t="s">
        <v>347</v>
      </c>
      <c r="F559" s="139">
        <v>52119</v>
      </c>
      <c r="G559" s="139">
        <v>65335.886679799842</v>
      </c>
      <c r="H559" s="139">
        <v>83543.620993192599</v>
      </c>
      <c r="I559" s="139">
        <v>86191.69137376119</v>
      </c>
      <c r="J559" s="139">
        <v>88868.796602469374</v>
      </c>
    </row>
    <row r="560" spans="1:10" s="5" customFormat="1" ht="31.5" x14ac:dyDescent="0.25">
      <c r="A560" s="152" t="s">
        <v>339</v>
      </c>
      <c r="B560" s="153" t="s">
        <v>349</v>
      </c>
      <c r="C560" s="143" t="s">
        <v>907</v>
      </c>
      <c r="D560" s="147" t="s">
        <v>7</v>
      </c>
      <c r="E560" s="123" t="s">
        <v>146</v>
      </c>
      <c r="F560" s="16">
        <v>520</v>
      </c>
      <c r="G560" s="16">
        <v>513</v>
      </c>
      <c r="H560" s="16">
        <v>515</v>
      </c>
      <c r="I560" s="16">
        <v>517</v>
      </c>
      <c r="J560" s="16">
        <v>522</v>
      </c>
    </row>
    <row r="561" spans="1:10" s="5" customFormat="1" ht="126" x14ac:dyDescent="0.25">
      <c r="A561" s="152"/>
      <c r="B561" s="153"/>
      <c r="C561" s="143" t="s">
        <v>908</v>
      </c>
      <c r="D561" s="147" t="s">
        <v>79</v>
      </c>
      <c r="E561" s="123" t="s">
        <v>347</v>
      </c>
      <c r="F561" s="139">
        <v>235</v>
      </c>
      <c r="G561" s="139">
        <v>298.08294129748327</v>
      </c>
      <c r="H561" s="139">
        <v>381.34067691034443</v>
      </c>
      <c r="I561" s="139">
        <v>394.60591392458042</v>
      </c>
      <c r="J561" s="139">
        <v>410.79717257363569</v>
      </c>
    </row>
    <row r="562" spans="1:10" s="5" customFormat="1" ht="31.5" x14ac:dyDescent="0.25">
      <c r="A562" s="152" t="s">
        <v>340</v>
      </c>
      <c r="B562" s="153" t="s">
        <v>909</v>
      </c>
      <c r="C562" s="143" t="s">
        <v>910</v>
      </c>
      <c r="D562" s="147" t="s">
        <v>7</v>
      </c>
      <c r="E562" s="123" t="s">
        <v>912</v>
      </c>
      <c r="F562" s="16" t="s">
        <v>913</v>
      </c>
      <c r="G562" s="16" t="s">
        <v>914</v>
      </c>
      <c r="H562" s="17" t="s">
        <v>914</v>
      </c>
      <c r="I562" s="17" t="s">
        <v>914</v>
      </c>
      <c r="J562" s="17" t="s">
        <v>914</v>
      </c>
    </row>
    <row r="563" spans="1:10" s="5" customFormat="1" ht="126" x14ac:dyDescent="0.25">
      <c r="A563" s="152"/>
      <c r="B563" s="153"/>
      <c r="C563" s="143" t="s">
        <v>911</v>
      </c>
      <c r="D563" s="147" t="s">
        <v>79</v>
      </c>
      <c r="E563" s="123" t="s">
        <v>347</v>
      </c>
      <c r="F563" s="139">
        <v>28421</v>
      </c>
      <c r="G563" s="139">
        <v>39169.993313696919</v>
      </c>
      <c r="H563" s="139">
        <v>49916.558787674374</v>
      </c>
      <c r="I563" s="139">
        <v>51453.127787612219</v>
      </c>
      <c r="J563" s="139">
        <v>53051.256739929544</v>
      </c>
    </row>
    <row r="564" spans="1:10" s="5" customFormat="1" ht="76.5" customHeight="1" x14ac:dyDescent="0.25">
      <c r="A564" s="152" t="s">
        <v>341</v>
      </c>
      <c r="B564" s="153" t="s">
        <v>85</v>
      </c>
      <c r="C564" s="143" t="s">
        <v>915</v>
      </c>
      <c r="D564" s="147" t="s">
        <v>7</v>
      </c>
      <c r="E564" s="123" t="s">
        <v>146</v>
      </c>
      <c r="F564" s="16">
        <v>65100</v>
      </c>
      <c r="G564" s="16">
        <v>65100</v>
      </c>
      <c r="H564" s="17">
        <v>65100</v>
      </c>
      <c r="I564" s="17">
        <v>65100</v>
      </c>
      <c r="J564" s="17">
        <v>65100</v>
      </c>
    </row>
    <row r="565" spans="1:10" s="5" customFormat="1" ht="72.75" customHeight="1" x14ac:dyDescent="0.25">
      <c r="A565" s="152"/>
      <c r="B565" s="153"/>
      <c r="C565" s="143" t="s">
        <v>916</v>
      </c>
      <c r="D565" s="147" t="s">
        <v>79</v>
      </c>
      <c r="E565" s="123" t="s">
        <v>347</v>
      </c>
      <c r="F565" s="122">
        <v>82992.7</v>
      </c>
      <c r="G565" s="122">
        <v>52081.4</v>
      </c>
      <c r="H565" s="122">
        <v>51842</v>
      </c>
      <c r="I565" s="122">
        <v>53122.8</v>
      </c>
      <c r="J565" s="122">
        <v>53659.6</v>
      </c>
    </row>
    <row r="566" spans="1:10" s="5" customFormat="1" ht="31.5" x14ac:dyDescent="0.25">
      <c r="A566" s="152" t="s">
        <v>342</v>
      </c>
      <c r="B566" s="153" t="s">
        <v>350</v>
      </c>
      <c r="C566" s="143" t="s">
        <v>917</v>
      </c>
      <c r="D566" s="147" t="s">
        <v>7</v>
      </c>
      <c r="E566" s="123" t="s">
        <v>146</v>
      </c>
      <c r="F566" s="16">
        <v>105984</v>
      </c>
      <c r="G566" s="16">
        <v>105984</v>
      </c>
      <c r="H566" s="16">
        <v>105984</v>
      </c>
      <c r="I566" s="16">
        <v>105984</v>
      </c>
      <c r="J566" s="16">
        <v>105984</v>
      </c>
    </row>
    <row r="567" spans="1:10" s="5" customFormat="1" ht="72.75" customHeight="1" x14ac:dyDescent="0.25">
      <c r="A567" s="152"/>
      <c r="B567" s="153"/>
      <c r="C567" s="143" t="s">
        <v>918</v>
      </c>
      <c r="D567" s="147" t="s">
        <v>79</v>
      </c>
      <c r="E567" s="123" t="s">
        <v>347</v>
      </c>
      <c r="F567" s="122">
        <v>121926.2</v>
      </c>
      <c r="G567" s="122">
        <v>43040.800000000003</v>
      </c>
      <c r="H567" s="122">
        <v>43487.9</v>
      </c>
      <c r="I567" s="122">
        <v>45036.1</v>
      </c>
      <c r="J567" s="122">
        <v>45708.800000000003</v>
      </c>
    </row>
    <row r="568" spans="1:10" s="5" customFormat="1" ht="42.75" customHeight="1" x14ac:dyDescent="0.25">
      <c r="A568" s="152" t="s">
        <v>343</v>
      </c>
      <c r="B568" s="161" t="s">
        <v>923</v>
      </c>
      <c r="C568" s="143" t="s">
        <v>924</v>
      </c>
      <c r="D568" s="147" t="s">
        <v>925</v>
      </c>
      <c r="E568" s="123" t="s">
        <v>146</v>
      </c>
      <c r="F568" s="16">
        <v>39634</v>
      </c>
      <c r="G568" s="16">
        <v>39840</v>
      </c>
      <c r="H568" s="16">
        <v>39840</v>
      </c>
      <c r="I568" s="16">
        <v>39840</v>
      </c>
      <c r="J568" s="16">
        <v>39840</v>
      </c>
    </row>
    <row r="569" spans="1:10" s="5" customFormat="1" ht="69.75" customHeight="1" x14ac:dyDescent="0.25">
      <c r="A569" s="152"/>
      <c r="B569" s="162"/>
      <c r="C569" s="143" t="s">
        <v>928</v>
      </c>
      <c r="D569" s="147" t="s">
        <v>926</v>
      </c>
      <c r="E569" s="123" t="s">
        <v>347</v>
      </c>
      <c r="F569" s="122">
        <v>20475.599999999999</v>
      </c>
      <c r="G569" s="122">
        <v>16505.099999999999</v>
      </c>
      <c r="H569" s="122">
        <v>15257.2</v>
      </c>
      <c r="I569" s="122">
        <v>15353.8</v>
      </c>
      <c r="J569" s="122">
        <v>15481.9</v>
      </c>
    </row>
    <row r="570" spans="1:10" s="5" customFormat="1" ht="41.25" customHeight="1" x14ac:dyDescent="0.25">
      <c r="A570" s="152" t="s">
        <v>344</v>
      </c>
      <c r="B570" s="161" t="s">
        <v>87</v>
      </c>
      <c r="C570" s="143" t="s">
        <v>927</v>
      </c>
      <c r="D570" s="147" t="s">
        <v>925</v>
      </c>
      <c r="E570" s="123" t="s">
        <v>146</v>
      </c>
      <c r="F570" s="16">
        <v>22845</v>
      </c>
      <c r="G570" s="16">
        <v>23053</v>
      </c>
      <c r="H570" s="16">
        <v>23053</v>
      </c>
      <c r="I570" s="16">
        <v>23053</v>
      </c>
      <c r="J570" s="16">
        <v>23053</v>
      </c>
    </row>
    <row r="571" spans="1:10" s="5" customFormat="1" ht="68.25" customHeight="1" x14ac:dyDescent="0.25">
      <c r="A571" s="152"/>
      <c r="B571" s="162"/>
      <c r="C571" s="143" t="s">
        <v>929</v>
      </c>
      <c r="D571" s="147" t="s">
        <v>926</v>
      </c>
      <c r="E571" s="123" t="s">
        <v>347</v>
      </c>
      <c r="F571" s="122">
        <v>9171.0415881244116</v>
      </c>
      <c r="G571" s="122">
        <v>11409.44</v>
      </c>
      <c r="H571" s="122">
        <v>16102.958136612513</v>
      </c>
      <c r="I571" s="122">
        <v>16811.591478921699</v>
      </c>
      <c r="J571" s="122">
        <v>17864.402393561319</v>
      </c>
    </row>
    <row r="572" spans="1:10" s="5" customFormat="1" ht="42.75" customHeight="1" x14ac:dyDescent="0.25">
      <c r="A572" s="152" t="s">
        <v>345</v>
      </c>
      <c r="B572" s="217" t="s">
        <v>930</v>
      </c>
      <c r="C572" s="143" t="s">
        <v>931</v>
      </c>
      <c r="D572" s="147" t="s">
        <v>925</v>
      </c>
      <c r="E572" s="123" t="s">
        <v>146</v>
      </c>
      <c r="F572" s="16">
        <v>9392</v>
      </c>
      <c r="G572" s="16">
        <v>9490</v>
      </c>
      <c r="H572" s="16">
        <v>9490</v>
      </c>
      <c r="I572" s="16">
        <v>9490</v>
      </c>
      <c r="J572" s="16">
        <v>9490</v>
      </c>
    </row>
    <row r="573" spans="1:10" s="5" customFormat="1" ht="71.25" customHeight="1" x14ac:dyDescent="0.25">
      <c r="A573" s="152"/>
      <c r="B573" s="218"/>
      <c r="C573" s="143" t="s">
        <v>933</v>
      </c>
      <c r="D573" s="147" t="s">
        <v>926</v>
      </c>
      <c r="E573" s="123" t="s">
        <v>347</v>
      </c>
      <c r="F573" s="122">
        <v>4256.9837511781343</v>
      </c>
      <c r="G573" s="122">
        <v>4975.8</v>
      </c>
      <c r="H573" s="122">
        <v>6538.6</v>
      </c>
      <c r="I573" s="122">
        <v>6861.7</v>
      </c>
      <c r="J573" s="122">
        <v>7270.2</v>
      </c>
    </row>
    <row r="574" spans="1:10" s="5" customFormat="1" ht="40.5" customHeight="1" x14ac:dyDescent="0.25">
      <c r="A574" s="152" t="s">
        <v>346</v>
      </c>
      <c r="B574" s="217" t="s">
        <v>113</v>
      </c>
      <c r="C574" s="143" t="s">
        <v>932</v>
      </c>
      <c r="D574" s="147" t="s">
        <v>925</v>
      </c>
      <c r="E574" s="123" t="s">
        <v>146</v>
      </c>
      <c r="F574" s="16">
        <v>10203</v>
      </c>
      <c r="G574" s="16">
        <v>10370</v>
      </c>
      <c r="H574" s="16">
        <v>10370</v>
      </c>
      <c r="I574" s="16">
        <v>10370</v>
      </c>
      <c r="J574" s="16">
        <v>10370</v>
      </c>
    </row>
    <row r="575" spans="1:10" s="5" customFormat="1" ht="74.25" customHeight="1" x14ac:dyDescent="0.25">
      <c r="A575" s="152"/>
      <c r="B575" s="218"/>
      <c r="C575" s="143" t="s">
        <v>934</v>
      </c>
      <c r="D575" s="147" t="s">
        <v>926</v>
      </c>
      <c r="E575" s="123" t="s">
        <v>347</v>
      </c>
      <c r="F575" s="122">
        <v>4624.5746606974553</v>
      </c>
      <c r="G575" s="122">
        <v>5095.6649509803919</v>
      </c>
      <c r="H575" s="122">
        <v>7243.6418633874882</v>
      </c>
      <c r="I575" s="122">
        <v>7562.4085210782987</v>
      </c>
      <c r="J575" s="122">
        <v>8035.9976064386801</v>
      </c>
    </row>
    <row r="576" spans="1:10" s="5" customFormat="1" ht="38.25" customHeight="1" x14ac:dyDescent="0.25">
      <c r="A576" s="152" t="s">
        <v>919</v>
      </c>
      <c r="B576" s="161" t="s">
        <v>939</v>
      </c>
      <c r="C576" s="143" t="s">
        <v>943</v>
      </c>
      <c r="D576" s="147" t="s">
        <v>925</v>
      </c>
      <c r="E576" s="123" t="s">
        <v>146</v>
      </c>
      <c r="F576" s="16">
        <v>3612</v>
      </c>
      <c r="G576" s="16">
        <v>3612</v>
      </c>
      <c r="H576" s="16">
        <v>3612</v>
      </c>
      <c r="I576" s="16">
        <v>3612</v>
      </c>
      <c r="J576" s="16">
        <v>3612</v>
      </c>
    </row>
    <row r="577" spans="1:10" s="5" customFormat="1" ht="72.75" customHeight="1" x14ac:dyDescent="0.25">
      <c r="A577" s="152"/>
      <c r="B577" s="162"/>
      <c r="C577" s="143" t="s">
        <v>949</v>
      </c>
      <c r="D577" s="147" t="s">
        <v>926</v>
      </c>
      <c r="E577" s="123" t="s">
        <v>347</v>
      </c>
      <c r="F577" s="122">
        <v>232.6</v>
      </c>
      <c r="G577" s="122">
        <v>236.6</v>
      </c>
      <c r="H577" s="122">
        <v>204.7</v>
      </c>
      <c r="I577" s="122">
        <v>206.4</v>
      </c>
      <c r="J577" s="122">
        <v>208.3</v>
      </c>
    </row>
    <row r="578" spans="1:10" s="5" customFormat="1" ht="31.5" x14ac:dyDescent="0.25">
      <c r="A578" s="152" t="s">
        <v>920</v>
      </c>
      <c r="B578" s="161" t="s">
        <v>940</v>
      </c>
      <c r="C578" s="143" t="s">
        <v>944</v>
      </c>
      <c r="D578" s="147" t="s">
        <v>925</v>
      </c>
      <c r="E578" s="123" t="s">
        <v>146</v>
      </c>
      <c r="F578" s="16">
        <v>3</v>
      </c>
      <c r="G578" s="16">
        <v>0</v>
      </c>
      <c r="H578" s="16">
        <v>0</v>
      </c>
      <c r="I578" s="16">
        <v>0</v>
      </c>
      <c r="J578" s="16">
        <v>0</v>
      </c>
    </row>
    <row r="579" spans="1:10" s="5" customFormat="1" ht="71.25" customHeight="1" x14ac:dyDescent="0.25">
      <c r="A579" s="152"/>
      <c r="B579" s="162"/>
      <c r="C579" s="143" t="s">
        <v>950</v>
      </c>
      <c r="D579" s="147" t="s">
        <v>926</v>
      </c>
      <c r="E579" s="123" t="s">
        <v>347</v>
      </c>
      <c r="F579" s="122">
        <v>308.86208927017668</v>
      </c>
      <c r="G579" s="122">
        <v>0</v>
      </c>
      <c r="H579" s="122">
        <v>0</v>
      </c>
      <c r="I579" s="122">
        <v>0</v>
      </c>
      <c r="J579" s="122">
        <v>0</v>
      </c>
    </row>
    <row r="580" spans="1:10" s="5" customFormat="1" ht="15.75" customHeight="1" x14ac:dyDescent="0.25">
      <c r="A580" s="152" t="s">
        <v>921</v>
      </c>
      <c r="B580" s="161" t="s">
        <v>941</v>
      </c>
      <c r="C580" s="143" t="s">
        <v>946</v>
      </c>
      <c r="D580" s="147" t="s">
        <v>925</v>
      </c>
      <c r="E580" s="123" t="s">
        <v>146</v>
      </c>
      <c r="F580" s="16">
        <v>6</v>
      </c>
      <c r="G580" s="16">
        <v>10</v>
      </c>
      <c r="H580" s="16">
        <v>10</v>
      </c>
      <c r="I580" s="16">
        <v>10</v>
      </c>
      <c r="J580" s="16">
        <v>10</v>
      </c>
    </row>
    <row r="581" spans="1:10" s="5" customFormat="1" ht="72.75" customHeight="1" x14ac:dyDescent="0.25">
      <c r="A581" s="152"/>
      <c r="B581" s="162"/>
      <c r="C581" s="143" t="s">
        <v>951</v>
      </c>
      <c r="D581" s="147" t="s">
        <v>926</v>
      </c>
      <c r="E581" s="123" t="s">
        <v>347</v>
      </c>
      <c r="F581" s="122">
        <v>308.86208927017668</v>
      </c>
      <c r="G581" s="122">
        <v>459.4</v>
      </c>
      <c r="H581" s="122">
        <v>536.84832531329994</v>
      </c>
      <c r="I581" s="122">
        <v>555.30491412407173</v>
      </c>
      <c r="J581" s="122">
        <v>568.90599738571268</v>
      </c>
    </row>
    <row r="582" spans="1:10" s="5" customFormat="1" ht="15.75" customHeight="1" x14ac:dyDescent="0.25">
      <c r="A582" s="152" t="s">
        <v>922</v>
      </c>
      <c r="B582" s="161" t="s">
        <v>942</v>
      </c>
      <c r="C582" s="143" t="s">
        <v>947</v>
      </c>
      <c r="D582" s="147" t="s">
        <v>925</v>
      </c>
      <c r="E582" s="123" t="s">
        <v>146</v>
      </c>
      <c r="F582" s="16">
        <v>6</v>
      </c>
      <c r="G582" s="16">
        <v>11</v>
      </c>
      <c r="H582" s="16">
        <v>11</v>
      </c>
      <c r="I582" s="16">
        <v>11</v>
      </c>
      <c r="J582" s="16">
        <v>11</v>
      </c>
    </row>
    <row r="583" spans="1:10" s="5" customFormat="1" ht="77.25" customHeight="1" x14ac:dyDescent="0.25">
      <c r="A583" s="152"/>
      <c r="B583" s="162"/>
      <c r="C583" s="143" t="s">
        <v>952</v>
      </c>
      <c r="D583" s="147" t="s">
        <v>926</v>
      </c>
      <c r="E583" s="123" t="s">
        <v>347</v>
      </c>
      <c r="F583" s="122">
        <v>620.62725498220618</v>
      </c>
      <c r="G583" s="122">
        <v>738.1</v>
      </c>
      <c r="H583" s="122">
        <v>1155.4046879066998</v>
      </c>
      <c r="I583" s="122">
        <v>1195.1269487934915</v>
      </c>
      <c r="J583" s="122">
        <v>1224.3991931502906</v>
      </c>
    </row>
    <row r="584" spans="1:10" s="5" customFormat="1" ht="31.5" x14ac:dyDescent="0.25">
      <c r="A584" s="152" t="s">
        <v>935</v>
      </c>
      <c r="B584" s="153" t="s">
        <v>961</v>
      </c>
      <c r="C584" s="143" t="s">
        <v>965</v>
      </c>
      <c r="D584" s="147" t="s">
        <v>925</v>
      </c>
      <c r="E584" s="123" t="s">
        <v>146</v>
      </c>
      <c r="F584" s="16">
        <v>0</v>
      </c>
      <c r="G584" s="16">
        <v>1</v>
      </c>
      <c r="H584" s="16">
        <v>1</v>
      </c>
      <c r="I584" s="16">
        <v>1</v>
      </c>
      <c r="J584" s="16">
        <v>1</v>
      </c>
    </row>
    <row r="585" spans="1:10" s="5" customFormat="1" ht="72.75" customHeight="1" x14ac:dyDescent="0.25">
      <c r="A585" s="152"/>
      <c r="B585" s="153"/>
      <c r="C585" s="143" t="s">
        <v>971</v>
      </c>
      <c r="D585" s="147" t="s">
        <v>926</v>
      </c>
      <c r="E585" s="123" t="s">
        <v>347</v>
      </c>
      <c r="F585" s="122">
        <v>0</v>
      </c>
      <c r="G585" s="122">
        <v>231.2</v>
      </c>
      <c r="H585" s="122">
        <v>721.60699384619988</v>
      </c>
      <c r="I585" s="122">
        <v>746.41549736648926</v>
      </c>
      <c r="J585" s="122">
        <v>764.69745214348677</v>
      </c>
    </row>
    <row r="586" spans="1:10" s="5" customFormat="1" ht="31.5" x14ac:dyDescent="0.25">
      <c r="A586" s="152" t="s">
        <v>936</v>
      </c>
      <c r="B586" s="153" t="s">
        <v>962</v>
      </c>
      <c r="C586" s="143" t="s">
        <v>967</v>
      </c>
      <c r="D586" s="147" t="s">
        <v>925</v>
      </c>
      <c r="E586" s="123" t="s">
        <v>146</v>
      </c>
      <c r="F586" s="16">
        <v>1</v>
      </c>
      <c r="G586" s="16">
        <v>1</v>
      </c>
      <c r="H586" s="16">
        <v>1</v>
      </c>
      <c r="I586" s="16">
        <v>1</v>
      </c>
      <c r="J586" s="16">
        <v>1</v>
      </c>
    </row>
    <row r="587" spans="1:10" s="5" customFormat="1" ht="71.25" customHeight="1" x14ac:dyDescent="0.25">
      <c r="A587" s="152"/>
      <c r="B587" s="153"/>
      <c r="C587" s="143" t="s">
        <v>950</v>
      </c>
      <c r="D587" s="147" t="s">
        <v>926</v>
      </c>
      <c r="E587" s="123" t="s">
        <v>347</v>
      </c>
      <c r="F587" s="122">
        <v>688.78644100831798</v>
      </c>
      <c r="G587" s="122">
        <v>589.1</v>
      </c>
      <c r="H587" s="122">
        <v>811.01857096260005</v>
      </c>
      <c r="I587" s="122">
        <v>838.90100176541739</v>
      </c>
      <c r="J587" s="122">
        <v>859.44820400165781</v>
      </c>
    </row>
    <row r="588" spans="1:10" s="5" customFormat="1" ht="31.5" x14ac:dyDescent="0.25">
      <c r="A588" s="152" t="s">
        <v>937</v>
      </c>
      <c r="B588" s="153" t="s">
        <v>963</v>
      </c>
      <c r="C588" s="143" t="s">
        <v>968</v>
      </c>
      <c r="D588" s="147" t="s">
        <v>925</v>
      </c>
      <c r="E588" s="123" t="s">
        <v>146</v>
      </c>
      <c r="F588" s="16">
        <v>1</v>
      </c>
      <c r="G588" s="16">
        <v>1</v>
      </c>
      <c r="H588" s="16">
        <v>1</v>
      </c>
      <c r="I588" s="16">
        <v>1</v>
      </c>
      <c r="J588" s="16">
        <v>1</v>
      </c>
    </row>
    <row r="589" spans="1:10" s="5" customFormat="1" ht="72.75" customHeight="1" x14ac:dyDescent="0.25">
      <c r="A589" s="152"/>
      <c r="B589" s="153"/>
      <c r="C589" s="143" t="s">
        <v>972</v>
      </c>
      <c r="D589" s="147" t="s">
        <v>926</v>
      </c>
      <c r="E589" s="123" t="s">
        <v>347</v>
      </c>
      <c r="F589" s="122">
        <v>25.01931109522555</v>
      </c>
      <c r="G589" s="122">
        <v>11.6</v>
      </c>
      <c r="H589" s="122">
        <v>13.7653416747</v>
      </c>
      <c r="I589" s="122">
        <v>14.238587541642866</v>
      </c>
      <c r="J589" s="122">
        <v>14.587333266300327</v>
      </c>
    </row>
    <row r="590" spans="1:10" s="5" customFormat="1" ht="31.5" x14ac:dyDescent="0.25">
      <c r="A590" s="152" t="s">
        <v>938</v>
      </c>
      <c r="B590" s="153" t="s">
        <v>964</v>
      </c>
      <c r="C590" s="143" t="s">
        <v>970</v>
      </c>
      <c r="D590" s="147" t="s">
        <v>925</v>
      </c>
      <c r="E590" s="123" t="s">
        <v>146</v>
      </c>
      <c r="F590" s="16">
        <v>2</v>
      </c>
      <c r="G590" s="16">
        <v>1</v>
      </c>
      <c r="H590" s="16">
        <v>1</v>
      </c>
      <c r="I590" s="16">
        <v>1</v>
      </c>
      <c r="J590" s="16">
        <v>1</v>
      </c>
    </row>
    <row r="591" spans="1:10" s="5" customFormat="1" ht="72.75" customHeight="1" x14ac:dyDescent="0.25">
      <c r="A591" s="152"/>
      <c r="B591" s="153"/>
      <c r="C591" s="143" t="s">
        <v>950</v>
      </c>
      <c r="D591" s="147" t="s">
        <v>926</v>
      </c>
      <c r="E591" s="123" t="s">
        <v>347</v>
      </c>
      <c r="F591" s="122">
        <v>89.043973106400003</v>
      </c>
      <c r="G591" s="122">
        <v>97.1</v>
      </c>
      <c r="H591" s="122">
        <v>139.9265924364</v>
      </c>
      <c r="I591" s="122">
        <v>144.73720179945227</v>
      </c>
      <c r="J591" s="122">
        <v>148.28225008312626</v>
      </c>
    </row>
    <row r="592" spans="1:10" s="5" customFormat="1" ht="31.5" x14ac:dyDescent="0.25">
      <c r="A592" s="152" t="s">
        <v>953</v>
      </c>
      <c r="B592" s="161" t="s">
        <v>977</v>
      </c>
      <c r="C592" s="148" t="s">
        <v>981</v>
      </c>
      <c r="D592" s="150" t="s">
        <v>925</v>
      </c>
      <c r="E592" s="142" t="s">
        <v>146</v>
      </c>
      <c r="F592" s="16">
        <v>1</v>
      </c>
      <c r="G592" s="16">
        <v>1</v>
      </c>
      <c r="H592" s="16">
        <v>1</v>
      </c>
      <c r="I592" s="16">
        <v>1</v>
      </c>
      <c r="J592" s="16">
        <v>1</v>
      </c>
    </row>
    <row r="593" spans="1:10" s="5" customFormat="1" ht="63" x14ac:dyDescent="0.25">
      <c r="A593" s="152"/>
      <c r="B593" s="162"/>
      <c r="C593" s="149" t="s">
        <v>982</v>
      </c>
      <c r="D593" s="102" t="s">
        <v>926</v>
      </c>
      <c r="E593" s="98" t="s">
        <v>347</v>
      </c>
      <c r="F593" s="122">
        <v>25.5906290231</v>
      </c>
      <c r="G593" s="122">
        <v>16.5</v>
      </c>
      <c r="H593" s="122">
        <v>50.388727781699991</v>
      </c>
      <c r="I593" s="122">
        <v>52.121068157022961</v>
      </c>
      <c r="J593" s="122">
        <v>53.397669479392931</v>
      </c>
    </row>
    <row r="594" spans="1:10" s="5" customFormat="1" ht="31.5" x14ac:dyDescent="0.25">
      <c r="A594" s="152" t="s">
        <v>954</v>
      </c>
      <c r="B594" s="161" t="s">
        <v>978</v>
      </c>
      <c r="C594" s="148" t="s">
        <v>983</v>
      </c>
      <c r="D594" s="150" t="s">
        <v>925</v>
      </c>
      <c r="E594" s="142" t="s">
        <v>146</v>
      </c>
      <c r="F594" s="16">
        <v>14</v>
      </c>
      <c r="G594" s="16">
        <v>14</v>
      </c>
      <c r="H594" s="16">
        <v>14</v>
      </c>
      <c r="I594" s="16">
        <v>14</v>
      </c>
      <c r="J594" s="16">
        <v>14</v>
      </c>
    </row>
    <row r="595" spans="1:10" s="5" customFormat="1" ht="63" x14ac:dyDescent="0.25">
      <c r="A595" s="152"/>
      <c r="B595" s="162"/>
      <c r="C595" s="149" t="s">
        <v>982</v>
      </c>
      <c r="D595" s="102" t="s">
        <v>926</v>
      </c>
      <c r="E595" s="98" t="s">
        <v>347</v>
      </c>
      <c r="F595" s="122">
        <v>249.72268098750001</v>
      </c>
      <c r="G595" s="122">
        <v>618.9</v>
      </c>
      <c r="H595" s="122">
        <v>733.60430998469997</v>
      </c>
      <c r="I595" s="122">
        <v>758.82527549911379</v>
      </c>
      <c r="J595" s="122">
        <v>777.4111829719136</v>
      </c>
    </row>
    <row r="596" spans="1:10" s="5" customFormat="1" ht="31.5" x14ac:dyDescent="0.25">
      <c r="A596" s="152" t="s">
        <v>955</v>
      </c>
      <c r="B596" s="161" t="s">
        <v>979</v>
      </c>
      <c r="C596" s="146" t="s">
        <v>984</v>
      </c>
      <c r="D596" s="150" t="s">
        <v>925</v>
      </c>
      <c r="E596" s="142" t="s">
        <v>146</v>
      </c>
      <c r="F596" s="16">
        <v>4</v>
      </c>
      <c r="G596" s="16">
        <v>5</v>
      </c>
      <c r="H596" s="16">
        <v>5</v>
      </c>
      <c r="I596" s="16">
        <v>5</v>
      </c>
      <c r="J596" s="16">
        <v>5</v>
      </c>
    </row>
    <row r="597" spans="1:10" s="5" customFormat="1" ht="63" x14ac:dyDescent="0.25">
      <c r="A597" s="152"/>
      <c r="B597" s="162"/>
      <c r="C597" s="149" t="s">
        <v>945</v>
      </c>
      <c r="D597" s="102" t="s">
        <v>926</v>
      </c>
      <c r="E597" s="98" t="s">
        <v>347</v>
      </c>
      <c r="F597" s="122">
        <v>467.86138860820006</v>
      </c>
      <c r="G597" s="122">
        <v>762.5</v>
      </c>
      <c r="H597" s="122">
        <v>1079.5058773883998</v>
      </c>
      <c r="I597" s="122">
        <v>1116.6187734492037</v>
      </c>
      <c r="J597" s="122">
        <v>1143.9681170672952</v>
      </c>
    </row>
    <row r="598" spans="1:10" s="5" customFormat="1" ht="31.5" x14ac:dyDescent="0.25">
      <c r="A598" s="152" t="s">
        <v>956</v>
      </c>
      <c r="B598" s="161" t="s">
        <v>980</v>
      </c>
      <c r="C598" s="146" t="s">
        <v>985</v>
      </c>
      <c r="D598" s="150" t="s">
        <v>925</v>
      </c>
      <c r="E598" s="142" t="s">
        <v>146</v>
      </c>
      <c r="F598" s="16">
        <v>11</v>
      </c>
      <c r="G598" s="16">
        <v>20</v>
      </c>
      <c r="H598" s="16">
        <v>20</v>
      </c>
      <c r="I598" s="16">
        <v>20</v>
      </c>
      <c r="J598" s="16">
        <v>20</v>
      </c>
    </row>
    <row r="599" spans="1:10" s="5" customFormat="1" ht="63" x14ac:dyDescent="0.25">
      <c r="A599" s="152"/>
      <c r="B599" s="162"/>
      <c r="C599" s="149" t="s">
        <v>982</v>
      </c>
      <c r="D599" s="102" t="s">
        <v>926</v>
      </c>
      <c r="E599" s="98" t="s">
        <v>347</v>
      </c>
      <c r="F599" s="122">
        <v>889.20300921530009</v>
      </c>
      <c r="G599" s="122">
        <v>1460.5</v>
      </c>
      <c r="H599" s="122">
        <v>1947.4801281242997</v>
      </c>
      <c r="I599" s="122">
        <v>2014.4335640337119</v>
      </c>
      <c r="J599" s="122">
        <v>2063.7730853175899</v>
      </c>
    </row>
    <row r="600" spans="1:10" s="5" customFormat="1" ht="31.5" x14ac:dyDescent="0.25">
      <c r="A600" s="152" t="s">
        <v>957</v>
      </c>
      <c r="B600" s="161" t="s">
        <v>986</v>
      </c>
      <c r="C600" s="143" t="s">
        <v>991</v>
      </c>
      <c r="D600" s="147" t="s">
        <v>925</v>
      </c>
      <c r="E600" s="123" t="s">
        <v>146</v>
      </c>
      <c r="F600" s="16">
        <v>7</v>
      </c>
      <c r="G600" s="16">
        <v>1</v>
      </c>
      <c r="H600" s="16">
        <v>1</v>
      </c>
      <c r="I600" s="16">
        <v>1</v>
      </c>
      <c r="J600" s="16">
        <v>1</v>
      </c>
    </row>
    <row r="601" spans="1:10" s="5" customFormat="1" ht="63" x14ac:dyDescent="0.25">
      <c r="A601" s="152"/>
      <c r="B601" s="162"/>
      <c r="C601" s="143" t="s">
        <v>982</v>
      </c>
      <c r="D601" s="147" t="s">
        <v>926</v>
      </c>
      <c r="E601" s="123" t="s">
        <v>347</v>
      </c>
      <c r="F601" s="122">
        <v>1363.7355228197575</v>
      </c>
      <c r="G601" s="122">
        <v>415.6</v>
      </c>
      <c r="H601" s="122">
        <v>542.65755207509994</v>
      </c>
      <c r="I601" s="122">
        <v>561.31385932513206</v>
      </c>
      <c r="J601" s="122">
        <v>575.06211968158254</v>
      </c>
    </row>
    <row r="602" spans="1:10" s="5" customFormat="1" ht="31.5" x14ac:dyDescent="0.25">
      <c r="A602" s="152" t="s">
        <v>958</v>
      </c>
      <c r="B602" s="161" t="s">
        <v>987</v>
      </c>
      <c r="C602" s="143" t="s">
        <v>992</v>
      </c>
      <c r="D602" s="147" t="s">
        <v>925</v>
      </c>
      <c r="E602" s="123" t="s">
        <v>146</v>
      </c>
      <c r="F602" s="16">
        <v>4</v>
      </c>
      <c r="G602" s="16">
        <v>3</v>
      </c>
      <c r="H602" s="16">
        <v>3</v>
      </c>
      <c r="I602" s="16">
        <v>3</v>
      </c>
      <c r="J602" s="16">
        <v>3</v>
      </c>
    </row>
    <row r="603" spans="1:10" s="5" customFormat="1" ht="63" x14ac:dyDescent="0.25">
      <c r="A603" s="152"/>
      <c r="B603" s="162"/>
      <c r="C603" s="143" t="s">
        <v>982</v>
      </c>
      <c r="D603" s="147" t="s">
        <v>926</v>
      </c>
      <c r="E603" s="123" t="s">
        <v>347</v>
      </c>
      <c r="F603" s="122">
        <v>3102.3087799999994</v>
      </c>
      <c r="G603" s="122">
        <v>2438.5</v>
      </c>
      <c r="H603" s="122">
        <v>2670.2237098152</v>
      </c>
      <c r="I603" s="122">
        <v>2762.0247245917135</v>
      </c>
      <c r="J603" s="122">
        <v>2829.6749961711384</v>
      </c>
    </row>
    <row r="604" spans="1:10" s="5" customFormat="1" ht="31.5" x14ac:dyDescent="0.25">
      <c r="A604" s="152" t="s">
        <v>959</v>
      </c>
      <c r="B604" s="161" t="s">
        <v>988</v>
      </c>
      <c r="C604" s="143" t="s">
        <v>993</v>
      </c>
      <c r="D604" s="147" t="s">
        <v>925</v>
      </c>
      <c r="E604" s="123" t="s">
        <v>146</v>
      </c>
      <c r="F604" s="16">
        <v>2</v>
      </c>
      <c r="G604" s="16">
        <v>0</v>
      </c>
      <c r="H604" s="16">
        <v>0</v>
      </c>
      <c r="I604" s="16">
        <v>0</v>
      </c>
      <c r="J604" s="16">
        <v>0</v>
      </c>
    </row>
    <row r="605" spans="1:10" s="5" customFormat="1" ht="63" x14ac:dyDescent="0.25">
      <c r="A605" s="152"/>
      <c r="B605" s="162"/>
      <c r="C605" s="143" t="s">
        <v>945</v>
      </c>
      <c r="D605" s="147" t="s">
        <v>926</v>
      </c>
      <c r="E605" s="123" t="s">
        <v>347</v>
      </c>
      <c r="F605" s="122">
        <v>73.349297406002705</v>
      </c>
      <c r="G605" s="122">
        <v>0</v>
      </c>
      <c r="H605" s="122">
        <v>0</v>
      </c>
      <c r="I605" s="122">
        <v>0</v>
      </c>
      <c r="J605" s="122">
        <v>0</v>
      </c>
    </row>
    <row r="606" spans="1:10" s="5" customFormat="1" ht="31.5" x14ac:dyDescent="0.25">
      <c r="A606" s="152" t="s">
        <v>960</v>
      </c>
      <c r="B606" s="161" t="s">
        <v>989</v>
      </c>
      <c r="C606" s="143" t="s">
        <v>994</v>
      </c>
      <c r="D606" s="147" t="s">
        <v>925</v>
      </c>
      <c r="E606" s="123" t="s">
        <v>146</v>
      </c>
      <c r="F606" s="16">
        <v>1</v>
      </c>
      <c r="G606" s="16">
        <v>1</v>
      </c>
      <c r="H606" s="16">
        <v>1</v>
      </c>
      <c r="I606" s="16">
        <v>1</v>
      </c>
      <c r="J606" s="16">
        <v>1</v>
      </c>
    </row>
    <row r="607" spans="1:10" s="5" customFormat="1" ht="63" x14ac:dyDescent="0.25">
      <c r="A607" s="152"/>
      <c r="B607" s="162"/>
      <c r="C607" s="143" t="s">
        <v>982</v>
      </c>
      <c r="D607" s="147" t="s">
        <v>926</v>
      </c>
      <c r="E607" s="123" t="s">
        <v>347</v>
      </c>
      <c r="F607" s="122">
        <v>184.04449332487872</v>
      </c>
      <c r="G607" s="122">
        <v>181.1</v>
      </c>
      <c r="H607" s="122">
        <v>238.17829723379998</v>
      </c>
      <c r="I607" s="122">
        <v>246.36675324347195</v>
      </c>
      <c r="J607" s="122">
        <v>252.40101413066432</v>
      </c>
    </row>
    <row r="608" spans="1:10" s="5" customFormat="1" ht="31.5" x14ac:dyDescent="0.25">
      <c r="A608" s="152" t="s">
        <v>973</v>
      </c>
      <c r="B608" s="161" t="s">
        <v>990</v>
      </c>
      <c r="C608" s="143" t="s">
        <v>995</v>
      </c>
      <c r="D608" s="147" t="s">
        <v>925</v>
      </c>
      <c r="E608" s="123" t="s">
        <v>146</v>
      </c>
      <c r="F608" s="16">
        <v>11</v>
      </c>
      <c r="G608" s="16">
        <v>9</v>
      </c>
      <c r="H608" s="16">
        <v>9</v>
      </c>
      <c r="I608" s="16">
        <v>9</v>
      </c>
      <c r="J608" s="16">
        <v>9</v>
      </c>
    </row>
    <row r="609" spans="1:10" s="5" customFormat="1" ht="63" x14ac:dyDescent="0.25">
      <c r="A609" s="152"/>
      <c r="B609" s="162"/>
      <c r="C609" s="143" t="s">
        <v>948</v>
      </c>
      <c r="D609" s="147" t="s">
        <v>926</v>
      </c>
      <c r="E609" s="123" t="s">
        <v>347</v>
      </c>
      <c r="F609" s="122">
        <v>359.05762557148086</v>
      </c>
      <c r="G609" s="122">
        <v>321.2</v>
      </c>
      <c r="H609" s="122">
        <v>442.38524666489997</v>
      </c>
      <c r="I609" s="122">
        <v>457.59423998509135</v>
      </c>
      <c r="J609" s="122">
        <v>468.80209570504621</v>
      </c>
    </row>
    <row r="610" spans="1:10" s="5" customFormat="1" ht="31.5" x14ac:dyDescent="0.25">
      <c r="A610" s="152" t="s">
        <v>974</v>
      </c>
      <c r="B610" s="153" t="s">
        <v>1005</v>
      </c>
      <c r="C610" s="143" t="s">
        <v>1010</v>
      </c>
      <c r="D610" s="147" t="s">
        <v>925</v>
      </c>
      <c r="E610" s="123" t="s">
        <v>146</v>
      </c>
      <c r="F610" s="16">
        <v>4</v>
      </c>
      <c r="G610" s="16">
        <v>5</v>
      </c>
      <c r="H610" s="16">
        <v>5</v>
      </c>
      <c r="I610" s="16">
        <v>5</v>
      </c>
      <c r="J610" s="16">
        <v>5</v>
      </c>
    </row>
    <row r="611" spans="1:10" s="5" customFormat="1" ht="63" x14ac:dyDescent="0.25">
      <c r="A611" s="152"/>
      <c r="B611" s="153"/>
      <c r="C611" s="143" t="s">
        <v>945</v>
      </c>
      <c r="D611" s="147" t="s">
        <v>926</v>
      </c>
      <c r="E611" s="123" t="s">
        <v>347</v>
      </c>
      <c r="F611" s="122">
        <v>458.03646117259262</v>
      </c>
      <c r="G611" s="122">
        <v>188.8</v>
      </c>
      <c r="H611" s="122">
        <v>381.51465320429998</v>
      </c>
      <c r="I611" s="122">
        <v>394.63094461745959</v>
      </c>
      <c r="J611" s="122">
        <v>404.29664034397507</v>
      </c>
    </row>
    <row r="612" spans="1:10" s="5" customFormat="1" ht="31.5" x14ac:dyDescent="0.25">
      <c r="A612" s="152" t="s">
        <v>975</v>
      </c>
      <c r="B612" s="153" t="s">
        <v>1006</v>
      </c>
      <c r="C612" s="143" t="s">
        <v>1011</v>
      </c>
      <c r="D612" s="147" t="s">
        <v>925</v>
      </c>
      <c r="E612" s="123" t="s">
        <v>146</v>
      </c>
      <c r="F612" s="16">
        <v>7</v>
      </c>
      <c r="G612" s="16">
        <v>7</v>
      </c>
      <c r="H612" s="16">
        <v>7</v>
      </c>
      <c r="I612" s="16">
        <v>7</v>
      </c>
      <c r="J612" s="16">
        <v>7</v>
      </c>
    </row>
    <row r="613" spans="1:10" s="5" customFormat="1" ht="63" x14ac:dyDescent="0.25">
      <c r="A613" s="152"/>
      <c r="B613" s="153"/>
      <c r="C613" s="143" t="s">
        <v>982</v>
      </c>
      <c r="D613" s="147" t="s">
        <v>926</v>
      </c>
      <c r="E613" s="123" t="s">
        <v>347</v>
      </c>
      <c r="F613" s="122">
        <v>681.98980682985552</v>
      </c>
      <c r="G613" s="122">
        <v>188.8</v>
      </c>
      <c r="H613" s="122">
        <v>420.15863992409993</v>
      </c>
      <c r="I613" s="122">
        <v>434.60349312886063</v>
      </c>
      <c r="J613" s="122">
        <v>445.24823648606588</v>
      </c>
    </row>
    <row r="614" spans="1:10" s="5" customFormat="1" ht="31.5" x14ac:dyDescent="0.25">
      <c r="A614" s="152" t="s">
        <v>976</v>
      </c>
      <c r="B614" s="153" t="s">
        <v>1007</v>
      </c>
      <c r="C614" s="143" t="s">
        <v>1012</v>
      </c>
      <c r="D614" s="147" t="s">
        <v>925</v>
      </c>
      <c r="E614" s="123" t="s">
        <v>146</v>
      </c>
      <c r="F614" s="16">
        <v>2</v>
      </c>
      <c r="G614" s="16">
        <v>1</v>
      </c>
      <c r="H614" s="16">
        <v>1</v>
      </c>
      <c r="I614" s="16">
        <v>1</v>
      </c>
      <c r="J614" s="16">
        <v>1</v>
      </c>
    </row>
    <row r="615" spans="1:10" s="5" customFormat="1" ht="63" x14ac:dyDescent="0.25">
      <c r="A615" s="152"/>
      <c r="B615" s="153"/>
      <c r="C615" s="143" t="s">
        <v>982</v>
      </c>
      <c r="D615" s="147" t="s">
        <v>926</v>
      </c>
      <c r="E615" s="123" t="s">
        <v>347</v>
      </c>
      <c r="F615" s="122">
        <v>187.60119120280001</v>
      </c>
      <c r="G615" s="122">
        <v>34.200000000000003</v>
      </c>
      <c r="H615" s="122">
        <v>83.602350354599992</v>
      </c>
      <c r="I615" s="122">
        <v>86.476559197867672</v>
      </c>
      <c r="J615" s="122">
        <v>88.594629562301051</v>
      </c>
    </row>
    <row r="616" spans="1:10" s="5" customFormat="1" ht="31.5" x14ac:dyDescent="0.25">
      <c r="A616" s="152" t="s">
        <v>996</v>
      </c>
      <c r="B616" s="153" t="s">
        <v>1008</v>
      </c>
      <c r="C616" s="143" t="s">
        <v>1013</v>
      </c>
      <c r="D616" s="147" t="s">
        <v>925</v>
      </c>
      <c r="E616" s="123" t="s">
        <v>146</v>
      </c>
      <c r="F616" s="16">
        <v>4</v>
      </c>
      <c r="G616" s="16">
        <v>4</v>
      </c>
      <c r="H616" s="16">
        <v>4</v>
      </c>
      <c r="I616" s="16">
        <v>4</v>
      </c>
      <c r="J616" s="16">
        <v>4</v>
      </c>
    </row>
    <row r="617" spans="1:10" s="5" customFormat="1" ht="63" x14ac:dyDescent="0.25">
      <c r="A617" s="152"/>
      <c r="B617" s="153"/>
      <c r="C617" s="143" t="s">
        <v>982</v>
      </c>
      <c r="D617" s="147" t="s">
        <v>926</v>
      </c>
      <c r="E617" s="123" t="s">
        <v>347</v>
      </c>
      <c r="F617" s="122">
        <v>3221.8770419651673</v>
      </c>
      <c r="G617" s="122">
        <v>3168.8</v>
      </c>
      <c r="H617" s="122">
        <v>3642.5114671869001</v>
      </c>
      <c r="I617" s="122">
        <v>3767.7392703083046</v>
      </c>
      <c r="J617" s="122">
        <v>3860.0225082559664</v>
      </c>
    </row>
    <row r="618" spans="1:10" s="5" customFormat="1" ht="31.5" x14ac:dyDescent="0.25">
      <c r="A618" s="152" t="s">
        <v>997</v>
      </c>
      <c r="B618" s="153" t="s">
        <v>1009</v>
      </c>
      <c r="C618" s="143" t="s">
        <v>1014</v>
      </c>
      <c r="D618" s="147" t="s">
        <v>925</v>
      </c>
      <c r="E618" s="123" t="s">
        <v>146</v>
      </c>
      <c r="F618" s="16">
        <v>15</v>
      </c>
      <c r="G618" s="16">
        <v>16</v>
      </c>
      <c r="H618" s="16">
        <v>16</v>
      </c>
      <c r="I618" s="16">
        <v>16</v>
      </c>
      <c r="J618" s="16">
        <v>16</v>
      </c>
    </row>
    <row r="619" spans="1:10" s="5" customFormat="1" ht="63" x14ac:dyDescent="0.25">
      <c r="A619" s="152"/>
      <c r="B619" s="153"/>
      <c r="C619" s="143" t="s">
        <v>945</v>
      </c>
      <c r="D619" s="147" t="s">
        <v>926</v>
      </c>
      <c r="E619" s="123" t="s">
        <v>347</v>
      </c>
      <c r="F619" s="122">
        <v>464.50486843135826</v>
      </c>
      <c r="G619" s="122">
        <v>533.9</v>
      </c>
      <c r="H619" s="122">
        <v>715.29261693119997</v>
      </c>
      <c r="I619" s="122">
        <v>739.88403519142378</v>
      </c>
      <c r="J619" s="122">
        <v>758.00601486536743</v>
      </c>
    </row>
    <row r="620" spans="1:10" s="5" customFormat="1" ht="31.5" x14ac:dyDescent="0.25">
      <c r="A620" s="152" t="s">
        <v>998</v>
      </c>
      <c r="B620" s="153" t="s">
        <v>1022</v>
      </c>
      <c r="C620" s="143" t="s">
        <v>1028</v>
      </c>
      <c r="D620" s="147" t="s">
        <v>925</v>
      </c>
      <c r="E620" s="123" t="s">
        <v>146</v>
      </c>
      <c r="F620" s="16">
        <v>3</v>
      </c>
      <c r="G620" s="16">
        <v>3</v>
      </c>
      <c r="H620" s="16">
        <v>3</v>
      </c>
      <c r="I620" s="16">
        <v>3</v>
      </c>
      <c r="J620" s="16">
        <v>3</v>
      </c>
    </row>
    <row r="621" spans="1:10" s="5" customFormat="1" ht="63" x14ac:dyDescent="0.25">
      <c r="A621" s="152"/>
      <c r="B621" s="153"/>
      <c r="C621" s="143" t="s">
        <v>945</v>
      </c>
      <c r="D621" s="147" t="s">
        <v>926</v>
      </c>
      <c r="E621" s="123" t="s">
        <v>347</v>
      </c>
      <c r="F621" s="122">
        <v>477.31963752891284</v>
      </c>
      <c r="G621" s="122">
        <v>266.2</v>
      </c>
      <c r="H621" s="122">
        <v>355.49942031449996</v>
      </c>
      <c r="I621" s="122">
        <v>367.72132045618957</v>
      </c>
      <c r="J621" s="122">
        <v>376.72791875812305</v>
      </c>
    </row>
    <row r="622" spans="1:10" s="5" customFormat="1" ht="31.5" x14ac:dyDescent="0.25">
      <c r="A622" s="152" t="s">
        <v>999</v>
      </c>
      <c r="B622" s="153" t="s">
        <v>1023</v>
      </c>
      <c r="C622" s="143" t="s">
        <v>1029</v>
      </c>
      <c r="D622" s="147" t="s">
        <v>925</v>
      </c>
      <c r="E622" s="123" t="s">
        <v>146</v>
      </c>
      <c r="F622" s="16">
        <v>8</v>
      </c>
      <c r="G622" s="16">
        <v>10</v>
      </c>
      <c r="H622" s="16">
        <v>10</v>
      </c>
      <c r="I622" s="16">
        <v>10</v>
      </c>
      <c r="J622" s="16">
        <v>10</v>
      </c>
    </row>
    <row r="623" spans="1:10" s="5" customFormat="1" ht="63" x14ac:dyDescent="0.25">
      <c r="A623" s="152"/>
      <c r="B623" s="153"/>
      <c r="C623" s="143" t="s">
        <v>982</v>
      </c>
      <c r="D623" s="147" t="s">
        <v>926</v>
      </c>
      <c r="E623" s="123" t="s">
        <v>347</v>
      </c>
      <c r="F623" s="122">
        <v>446.36145493079999</v>
      </c>
      <c r="G623" s="122">
        <v>1044.5</v>
      </c>
      <c r="H623" s="122">
        <v>1629.6143942232</v>
      </c>
      <c r="I623" s="122">
        <v>1685.6397581409133</v>
      </c>
      <c r="J623" s="122">
        <v>1726.9261327370589</v>
      </c>
    </row>
    <row r="624" spans="1:10" s="5" customFormat="1" ht="31.5" x14ac:dyDescent="0.25">
      <c r="A624" s="152" t="s">
        <v>1000</v>
      </c>
      <c r="B624" s="153" t="s">
        <v>1024</v>
      </c>
      <c r="C624" s="143" t="s">
        <v>1030</v>
      </c>
      <c r="D624" s="147" t="s">
        <v>925</v>
      </c>
      <c r="E624" s="123" t="s">
        <v>146</v>
      </c>
      <c r="F624" s="16">
        <v>2</v>
      </c>
      <c r="G624" s="16">
        <v>2</v>
      </c>
      <c r="H624" s="16">
        <v>2</v>
      </c>
      <c r="I624" s="16">
        <v>2</v>
      </c>
      <c r="J624" s="16">
        <v>2</v>
      </c>
    </row>
    <row r="625" spans="1:10" s="5" customFormat="1" ht="63" x14ac:dyDescent="0.25">
      <c r="A625" s="152"/>
      <c r="B625" s="153"/>
      <c r="C625" s="143" t="s">
        <v>969</v>
      </c>
      <c r="D625" s="147" t="s">
        <v>926</v>
      </c>
      <c r="E625" s="123" t="s">
        <v>347</v>
      </c>
      <c r="F625" s="122">
        <v>73.349297406002705</v>
      </c>
      <c r="G625" s="122">
        <v>91.1</v>
      </c>
      <c r="H625" s="122">
        <v>88.7</v>
      </c>
      <c r="I625" s="122">
        <v>91.749463601400009</v>
      </c>
      <c r="J625" s="122">
        <v>93.996683213389105</v>
      </c>
    </row>
    <row r="626" spans="1:10" s="5" customFormat="1" ht="31.5" x14ac:dyDescent="0.25">
      <c r="A626" s="152" t="s">
        <v>1001</v>
      </c>
      <c r="B626" s="153" t="s">
        <v>1025</v>
      </c>
      <c r="C626" s="143" t="s">
        <v>1031</v>
      </c>
      <c r="D626" s="147" t="s">
        <v>925</v>
      </c>
      <c r="E626" s="123" t="s">
        <v>146</v>
      </c>
      <c r="F626" s="16">
        <v>1</v>
      </c>
      <c r="G626" s="16">
        <v>1</v>
      </c>
      <c r="H626" s="16">
        <v>1</v>
      </c>
      <c r="I626" s="16">
        <v>1</v>
      </c>
      <c r="J626" s="16">
        <v>1</v>
      </c>
    </row>
    <row r="627" spans="1:10" s="5" customFormat="1" ht="63" x14ac:dyDescent="0.25">
      <c r="A627" s="152"/>
      <c r="B627" s="153"/>
      <c r="C627" s="143" t="s">
        <v>1032</v>
      </c>
      <c r="D627" s="147" t="s">
        <v>926</v>
      </c>
      <c r="E627" s="123" t="s">
        <v>347</v>
      </c>
      <c r="F627" s="122">
        <v>184.04449332487872</v>
      </c>
      <c r="G627" s="122">
        <v>67.400000000000006</v>
      </c>
      <c r="H627" s="122">
        <v>292.60822624109994</v>
      </c>
      <c r="I627" s="122">
        <v>302.66795719253685</v>
      </c>
      <c r="J627" s="122">
        <v>310.08120346805367</v>
      </c>
    </row>
    <row r="628" spans="1:10" s="5" customFormat="1" ht="31.5" x14ac:dyDescent="0.25">
      <c r="A628" s="152" t="s">
        <v>1002</v>
      </c>
      <c r="B628" s="153" t="s">
        <v>1026</v>
      </c>
      <c r="C628" s="143" t="s">
        <v>1033</v>
      </c>
      <c r="D628" s="147" t="s">
        <v>925</v>
      </c>
      <c r="E628" s="123" t="s">
        <v>146</v>
      </c>
      <c r="F628" s="16">
        <v>9</v>
      </c>
      <c r="G628" s="16">
        <v>15</v>
      </c>
      <c r="H628" s="16">
        <v>15</v>
      </c>
      <c r="I628" s="16">
        <v>15</v>
      </c>
      <c r="J628" s="16">
        <v>15</v>
      </c>
    </row>
    <row r="629" spans="1:10" s="5" customFormat="1" ht="63" x14ac:dyDescent="0.25">
      <c r="A629" s="152"/>
      <c r="B629" s="153"/>
      <c r="C629" s="143" t="s">
        <v>945</v>
      </c>
      <c r="D629" s="147" t="s">
        <v>926</v>
      </c>
      <c r="E629" s="123" t="s">
        <v>347</v>
      </c>
      <c r="F629" s="122">
        <v>292.78696252412726</v>
      </c>
      <c r="G629" s="122">
        <v>689.1</v>
      </c>
      <c r="H629" s="122">
        <v>873.78347749769989</v>
      </c>
      <c r="I629" s="122">
        <v>903.8237357855686</v>
      </c>
      <c r="J629" s="122">
        <v>925.96109054616466</v>
      </c>
    </row>
    <row r="630" spans="1:10" s="5" customFormat="1" ht="31.5" x14ac:dyDescent="0.25">
      <c r="A630" s="152" t="s">
        <v>1003</v>
      </c>
      <c r="B630" s="153" t="s">
        <v>1027</v>
      </c>
      <c r="C630" s="143" t="s">
        <v>1034</v>
      </c>
      <c r="D630" s="147" t="s">
        <v>925</v>
      </c>
      <c r="E630" s="123" t="s">
        <v>146</v>
      </c>
      <c r="F630" s="16">
        <v>16</v>
      </c>
      <c r="G630" s="16">
        <v>16</v>
      </c>
      <c r="H630" s="16">
        <v>16</v>
      </c>
      <c r="I630" s="16">
        <v>16</v>
      </c>
      <c r="J630" s="16">
        <v>16</v>
      </c>
    </row>
    <row r="631" spans="1:10" s="5" customFormat="1" ht="63" x14ac:dyDescent="0.25">
      <c r="A631" s="152"/>
      <c r="B631" s="153"/>
      <c r="C631" s="143" t="s">
        <v>945</v>
      </c>
      <c r="D631" s="147" t="s">
        <v>926</v>
      </c>
      <c r="E631" s="123" t="s">
        <v>347</v>
      </c>
      <c r="F631" s="122">
        <v>1107.5621862886433</v>
      </c>
      <c r="G631" s="122">
        <v>900.3</v>
      </c>
      <c r="H631" s="122">
        <v>1118.4024391848</v>
      </c>
      <c r="I631" s="122">
        <v>1156.8525804476076</v>
      </c>
      <c r="J631" s="122">
        <v>1185.1873707005109</v>
      </c>
    </row>
    <row r="632" spans="1:10" s="5" customFormat="1" ht="31.5" x14ac:dyDescent="0.25">
      <c r="A632" s="152" t="s">
        <v>1004</v>
      </c>
      <c r="B632" s="153" t="s">
        <v>1046</v>
      </c>
      <c r="C632" s="143" t="s">
        <v>1052</v>
      </c>
      <c r="D632" s="147" t="s">
        <v>925</v>
      </c>
      <c r="E632" s="123" t="s">
        <v>146</v>
      </c>
      <c r="F632" s="16">
        <v>3</v>
      </c>
      <c r="G632" s="16">
        <v>3</v>
      </c>
      <c r="H632" s="16">
        <v>3</v>
      </c>
      <c r="I632" s="16">
        <v>3</v>
      </c>
      <c r="J632" s="16">
        <v>3</v>
      </c>
    </row>
    <row r="633" spans="1:10" s="5" customFormat="1" ht="63" x14ac:dyDescent="0.25">
      <c r="A633" s="152"/>
      <c r="B633" s="153"/>
      <c r="C633" s="143" t="s">
        <v>945</v>
      </c>
      <c r="D633" s="147" t="s">
        <v>926</v>
      </c>
      <c r="E633" s="123" t="s">
        <v>347</v>
      </c>
      <c r="F633" s="122">
        <v>1055.5708373785649</v>
      </c>
      <c r="G633" s="122">
        <v>1319.6</v>
      </c>
      <c r="H633" s="122">
        <v>1376.4078799317001</v>
      </c>
      <c r="I633" s="122">
        <v>1423.7281249207854</v>
      </c>
      <c r="J633" s="122">
        <v>1458.5994978844703</v>
      </c>
    </row>
    <row r="634" spans="1:10" s="5" customFormat="1" ht="31.5" x14ac:dyDescent="0.25">
      <c r="A634" s="152" t="s">
        <v>1015</v>
      </c>
      <c r="B634" s="153" t="s">
        <v>1047</v>
      </c>
      <c r="C634" s="143" t="s">
        <v>1053</v>
      </c>
      <c r="D634" s="147" t="s">
        <v>925</v>
      </c>
      <c r="E634" s="123" t="s">
        <v>146</v>
      </c>
      <c r="F634" s="16">
        <v>28</v>
      </c>
      <c r="G634" s="16">
        <v>32</v>
      </c>
      <c r="H634" s="16">
        <v>32</v>
      </c>
      <c r="I634" s="16">
        <v>32</v>
      </c>
      <c r="J634" s="16">
        <v>32</v>
      </c>
    </row>
    <row r="635" spans="1:10" s="5" customFormat="1" ht="63" x14ac:dyDescent="0.25">
      <c r="A635" s="152"/>
      <c r="B635" s="153"/>
      <c r="C635" s="143" t="s">
        <v>948</v>
      </c>
      <c r="D635" s="147" t="s">
        <v>926</v>
      </c>
      <c r="E635" s="123" t="s">
        <v>347</v>
      </c>
      <c r="F635" s="122">
        <v>2575.5244977685111</v>
      </c>
      <c r="G635" s="122">
        <v>2286.8000000000002</v>
      </c>
      <c r="H635" s="122">
        <v>3258.3447756782998</v>
      </c>
      <c r="I635" s="122">
        <v>3370.3651115773173</v>
      </c>
      <c r="J635" s="122">
        <v>3452.9154642551807</v>
      </c>
    </row>
    <row r="636" spans="1:10" s="5" customFormat="1" ht="31.5" x14ac:dyDescent="0.25">
      <c r="A636" s="152" t="s">
        <v>1016</v>
      </c>
      <c r="B636" s="153" t="s">
        <v>1048</v>
      </c>
      <c r="C636" s="143" t="s">
        <v>1054</v>
      </c>
      <c r="D636" s="147" t="s">
        <v>925</v>
      </c>
      <c r="E636" s="123" t="s">
        <v>146</v>
      </c>
      <c r="F636" s="16">
        <v>15</v>
      </c>
      <c r="G636" s="16">
        <v>13</v>
      </c>
      <c r="H636" s="16">
        <v>13</v>
      </c>
      <c r="I636" s="16">
        <v>13</v>
      </c>
      <c r="J636" s="16">
        <v>13</v>
      </c>
    </row>
    <row r="637" spans="1:10" s="5" customFormat="1" ht="63" x14ac:dyDescent="0.25">
      <c r="A637" s="152"/>
      <c r="B637" s="153"/>
      <c r="C637" s="143" t="s">
        <v>945</v>
      </c>
      <c r="D637" s="147" t="s">
        <v>926</v>
      </c>
      <c r="E637" s="123" t="s">
        <v>347</v>
      </c>
      <c r="F637" s="122">
        <v>2478.37634346705</v>
      </c>
      <c r="G637" s="122">
        <v>783.1</v>
      </c>
      <c r="H637" s="122">
        <v>1479.2059361078998</v>
      </c>
      <c r="I637" s="122">
        <v>1530.0603291308521</v>
      </c>
      <c r="J637" s="17">
        <v>1567.5360967722543</v>
      </c>
    </row>
    <row r="638" spans="1:10" s="5" customFormat="1" ht="31.5" x14ac:dyDescent="0.25">
      <c r="A638" s="152" t="s">
        <v>1017</v>
      </c>
      <c r="B638" s="153" t="s">
        <v>1049</v>
      </c>
      <c r="C638" s="143" t="s">
        <v>1055</v>
      </c>
      <c r="D638" s="147" t="s">
        <v>925</v>
      </c>
      <c r="E638" s="123" t="s">
        <v>146</v>
      </c>
      <c r="F638" s="16">
        <v>6</v>
      </c>
      <c r="G638" s="16">
        <v>7</v>
      </c>
      <c r="H638" s="16">
        <v>7</v>
      </c>
      <c r="I638" s="16">
        <v>7</v>
      </c>
      <c r="J638" s="16">
        <v>7</v>
      </c>
    </row>
    <row r="639" spans="1:10" s="5" customFormat="1" ht="63" x14ac:dyDescent="0.25">
      <c r="A639" s="152"/>
      <c r="B639" s="153"/>
      <c r="C639" s="143" t="s">
        <v>969</v>
      </c>
      <c r="D639" s="147" t="s">
        <v>926</v>
      </c>
      <c r="E639" s="123" t="s">
        <v>347</v>
      </c>
      <c r="F639" s="122">
        <v>947.42406855410002</v>
      </c>
      <c r="G639" s="122">
        <v>1002.1</v>
      </c>
      <c r="H639" s="122">
        <v>1340.2896439778999</v>
      </c>
      <c r="I639" s="122">
        <v>1386.3681612794103</v>
      </c>
      <c r="J639" s="17">
        <v>1420.324476653627</v>
      </c>
    </row>
    <row r="640" spans="1:10" s="5" customFormat="1" ht="31.5" x14ac:dyDescent="0.25">
      <c r="A640" s="152" t="s">
        <v>1018</v>
      </c>
      <c r="B640" s="153" t="s">
        <v>1050</v>
      </c>
      <c r="C640" s="143" t="s">
        <v>1056</v>
      </c>
      <c r="D640" s="147" t="s">
        <v>925</v>
      </c>
      <c r="E640" s="123" t="s">
        <v>146</v>
      </c>
      <c r="F640" s="16">
        <v>4</v>
      </c>
      <c r="G640" s="16">
        <v>4</v>
      </c>
      <c r="H640" s="16">
        <v>4</v>
      </c>
      <c r="I640" s="16">
        <v>4</v>
      </c>
      <c r="J640" s="16">
        <v>4</v>
      </c>
    </row>
    <row r="641" spans="1:10" s="5" customFormat="1" ht="63" x14ac:dyDescent="0.25">
      <c r="A641" s="152"/>
      <c r="B641" s="153"/>
      <c r="C641" s="143" t="s">
        <v>969</v>
      </c>
      <c r="D641" s="147" t="s">
        <v>926</v>
      </c>
      <c r="E641" s="123" t="s">
        <v>347</v>
      </c>
      <c r="F641" s="122">
        <v>1972.6201230835636</v>
      </c>
      <c r="G641" s="122">
        <v>1810.6</v>
      </c>
      <c r="H641" s="122">
        <v>2546.5882098194998</v>
      </c>
      <c r="I641" s="17">
        <v>2634.1386952039302</v>
      </c>
      <c r="J641" s="17">
        <v>2698.6566542655605</v>
      </c>
    </row>
    <row r="642" spans="1:10" s="5" customFormat="1" ht="38.25" customHeight="1" x14ac:dyDescent="0.25">
      <c r="A642" s="152" t="s">
        <v>1019</v>
      </c>
      <c r="B642" s="153" t="s">
        <v>1051</v>
      </c>
      <c r="C642" s="143" t="s">
        <v>1057</v>
      </c>
      <c r="D642" s="147" t="s">
        <v>925</v>
      </c>
      <c r="E642" s="123" t="s">
        <v>146</v>
      </c>
      <c r="F642" s="16">
        <v>5</v>
      </c>
      <c r="G642" s="16">
        <v>6</v>
      </c>
      <c r="H642" s="16">
        <v>6</v>
      </c>
      <c r="I642" s="16">
        <v>6</v>
      </c>
      <c r="J642" s="16">
        <v>6</v>
      </c>
    </row>
    <row r="643" spans="1:10" s="5" customFormat="1" ht="63" x14ac:dyDescent="0.25">
      <c r="A643" s="152"/>
      <c r="B643" s="153"/>
      <c r="C643" s="143" t="s">
        <v>1058</v>
      </c>
      <c r="D643" s="147" t="s">
        <v>926</v>
      </c>
      <c r="E643" s="123" t="s">
        <v>347</v>
      </c>
      <c r="F643" s="122">
        <v>73.349297406002705</v>
      </c>
      <c r="G643" s="122">
        <v>109.3</v>
      </c>
      <c r="H643" s="122">
        <v>134.49622828949998</v>
      </c>
      <c r="I643" s="122">
        <v>139.12014432889586</v>
      </c>
      <c r="J643" s="122">
        <v>142.52761402394353</v>
      </c>
    </row>
    <row r="644" spans="1:10" s="5" customFormat="1" ht="38.25" customHeight="1" x14ac:dyDescent="0.25">
      <c r="A644" s="152" t="s">
        <v>1020</v>
      </c>
      <c r="B644" s="153" t="s">
        <v>1059</v>
      </c>
      <c r="C644" s="143" t="s">
        <v>1065</v>
      </c>
      <c r="D644" s="147" t="s">
        <v>925</v>
      </c>
      <c r="E644" s="123" t="s">
        <v>146</v>
      </c>
      <c r="F644" s="16">
        <v>8</v>
      </c>
      <c r="G644" s="16">
        <v>8</v>
      </c>
      <c r="H644" s="16">
        <v>8</v>
      </c>
      <c r="I644" s="16">
        <v>8</v>
      </c>
      <c r="J644" s="16">
        <v>8</v>
      </c>
    </row>
    <row r="645" spans="1:10" s="5" customFormat="1" ht="63" x14ac:dyDescent="0.25">
      <c r="A645" s="152"/>
      <c r="B645" s="153"/>
      <c r="C645" s="143" t="s">
        <v>982</v>
      </c>
      <c r="D645" s="147" t="s">
        <v>926</v>
      </c>
      <c r="E645" s="123" t="s">
        <v>347</v>
      </c>
      <c r="F645" s="122">
        <v>736.30001871949139</v>
      </c>
      <c r="G645" s="122">
        <v>269.60000000000002</v>
      </c>
      <c r="H645" s="122">
        <v>1170.3066174261</v>
      </c>
      <c r="I645" s="122">
        <v>1210.5411995266463</v>
      </c>
      <c r="J645" s="122">
        <v>1240.1909851266525</v>
      </c>
    </row>
    <row r="646" spans="1:10" s="5" customFormat="1" ht="39.75" customHeight="1" x14ac:dyDescent="0.25">
      <c r="A646" s="152" t="s">
        <v>1021</v>
      </c>
      <c r="B646" s="153" t="s">
        <v>1060</v>
      </c>
      <c r="C646" s="143" t="s">
        <v>1066</v>
      </c>
      <c r="D646" s="147" t="s">
        <v>925</v>
      </c>
      <c r="E646" s="123" t="s">
        <v>146</v>
      </c>
      <c r="F646" s="16">
        <v>2</v>
      </c>
      <c r="G646" s="16">
        <v>1</v>
      </c>
      <c r="H646" s="16">
        <v>1</v>
      </c>
      <c r="I646" s="16">
        <v>1</v>
      </c>
      <c r="J646" s="16">
        <v>1</v>
      </c>
    </row>
    <row r="647" spans="1:10" s="5" customFormat="1" ht="63" x14ac:dyDescent="0.25">
      <c r="A647" s="152"/>
      <c r="B647" s="153"/>
      <c r="C647" s="143" t="s">
        <v>966</v>
      </c>
      <c r="D647" s="147" t="s">
        <v>926</v>
      </c>
      <c r="E647" s="123" t="s">
        <v>347</v>
      </c>
      <c r="F647" s="122">
        <v>790.0000035092437</v>
      </c>
      <c r="G647" s="122">
        <v>362.3</v>
      </c>
      <c r="H647" s="122">
        <v>476.35659446759996</v>
      </c>
      <c r="I647" s="122">
        <v>492.7335064869439</v>
      </c>
      <c r="J647" s="122">
        <v>504.80202826132864</v>
      </c>
    </row>
    <row r="648" spans="1:10" s="5" customFormat="1" ht="46.5" customHeight="1" x14ac:dyDescent="0.25">
      <c r="A648" s="152" t="s">
        <v>1035</v>
      </c>
      <c r="B648" s="153" t="s">
        <v>1061</v>
      </c>
      <c r="C648" s="143" t="s">
        <v>1067</v>
      </c>
      <c r="D648" s="147" t="s">
        <v>925</v>
      </c>
      <c r="E648" s="123" t="s">
        <v>146</v>
      </c>
      <c r="F648" s="16">
        <v>2</v>
      </c>
      <c r="G648" s="16">
        <v>4</v>
      </c>
      <c r="H648" s="16">
        <v>4</v>
      </c>
      <c r="I648" s="16">
        <v>4</v>
      </c>
      <c r="J648" s="16">
        <v>4</v>
      </c>
    </row>
    <row r="649" spans="1:10" s="5" customFormat="1" ht="63" x14ac:dyDescent="0.25">
      <c r="A649" s="152"/>
      <c r="B649" s="153"/>
      <c r="C649" s="143" t="s">
        <v>948</v>
      </c>
      <c r="D649" s="147" t="s">
        <v>926</v>
      </c>
      <c r="E649" s="123" t="s">
        <v>347</v>
      </c>
      <c r="F649" s="122">
        <v>1325.4132609470705</v>
      </c>
      <c r="G649" s="122">
        <v>2001.5</v>
      </c>
      <c r="H649" s="122">
        <v>2348.4430622267996</v>
      </c>
      <c r="I649" s="122">
        <v>2429.1814121503735</v>
      </c>
      <c r="J649" s="122">
        <v>2488.6793524781729</v>
      </c>
    </row>
    <row r="650" spans="1:10" s="5" customFormat="1" ht="42.75" customHeight="1" x14ac:dyDescent="0.25">
      <c r="A650" s="152" t="s">
        <v>1036</v>
      </c>
      <c r="B650" s="153" t="s">
        <v>1062</v>
      </c>
      <c r="C650" s="143" t="s">
        <v>1068</v>
      </c>
      <c r="D650" s="147" t="s">
        <v>925</v>
      </c>
      <c r="E650" s="123" t="s">
        <v>146</v>
      </c>
      <c r="F650" s="16">
        <v>6</v>
      </c>
      <c r="G650" s="16">
        <v>6</v>
      </c>
      <c r="H650" s="16">
        <v>6</v>
      </c>
      <c r="I650" s="16">
        <v>6</v>
      </c>
      <c r="J650" s="16">
        <v>6</v>
      </c>
    </row>
    <row r="651" spans="1:10" s="5" customFormat="1" ht="63" x14ac:dyDescent="0.25">
      <c r="A651" s="152"/>
      <c r="B651" s="153"/>
      <c r="C651" s="143" t="s">
        <v>966</v>
      </c>
      <c r="D651" s="147" t="s">
        <v>926</v>
      </c>
      <c r="E651" s="123" t="s">
        <v>347</v>
      </c>
      <c r="F651" s="122">
        <v>228.71311703635456</v>
      </c>
      <c r="G651" s="122">
        <v>273.2</v>
      </c>
      <c r="H651" s="122">
        <v>381.76722828089999</v>
      </c>
      <c r="I651" s="122">
        <v>394.89220310446223</v>
      </c>
      <c r="J651" s="122">
        <v>404.56429783509986</v>
      </c>
    </row>
    <row r="652" spans="1:10" s="5" customFormat="1" ht="42.75" customHeight="1" x14ac:dyDescent="0.25">
      <c r="A652" s="152" t="s">
        <v>1037</v>
      </c>
      <c r="B652" s="153" t="s">
        <v>1063</v>
      </c>
      <c r="C652" s="143" t="s">
        <v>1069</v>
      </c>
      <c r="D652" s="147" t="s">
        <v>925</v>
      </c>
      <c r="E652" s="123" t="s">
        <v>146</v>
      </c>
      <c r="F652" s="16">
        <v>1</v>
      </c>
      <c r="G652" s="16">
        <v>1</v>
      </c>
      <c r="H652" s="16">
        <v>1</v>
      </c>
      <c r="I652" s="16">
        <v>1</v>
      </c>
      <c r="J652" s="16">
        <v>1</v>
      </c>
    </row>
    <row r="653" spans="1:10" s="5" customFormat="1" ht="63" x14ac:dyDescent="0.25">
      <c r="A653" s="152"/>
      <c r="B653" s="153"/>
      <c r="C653" s="143" t="s">
        <v>948</v>
      </c>
      <c r="D653" s="147" t="s">
        <v>926</v>
      </c>
      <c r="E653" s="123" t="s">
        <v>347</v>
      </c>
      <c r="F653" s="122">
        <v>159.14722764962985</v>
      </c>
      <c r="G653" s="122">
        <v>786.9</v>
      </c>
      <c r="H653" s="122">
        <v>719.83896830999993</v>
      </c>
      <c r="I653" s="122">
        <v>744.58668795747087</v>
      </c>
      <c r="J653" s="122">
        <v>762.82384970561327</v>
      </c>
    </row>
    <row r="654" spans="1:10" s="5" customFormat="1" ht="41.25" customHeight="1" x14ac:dyDescent="0.25">
      <c r="A654" s="152" t="s">
        <v>1038</v>
      </c>
      <c r="B654" s="153" t="s">
        <v>1064</v>
      </c>
      <c r="C654" s="143" t="s">
        <v>1070</v>
      </c>
      <c r="D654" s="147" t="s">
        <v>925</v>
      </c>
      <c r="E654" s="123" t="s">
        <v>146</v>
      </c>
      <c r="F654" s="16">
        <v>1</v>
      </c>
      <c r="G654" s="16">
        <v>2</v>
      </c>
      <c r="H654" s="16">
        <v>2</v>
      </c>
      <c r="I654" s="16">
        <v>2</v>
      </c>
      <c r="J654" s="16">
        <v>2</v>
      </c>
    </row>
    <row r="655" spans="1:10" s="5" customFormat="1" ht="63" x14ac:dyDescent="0.25">
      <c r="A655" s="152"/>
      <c r="B655" s="153"/>
      <c r="C655" s="143" t="s">
        <v>1032</v>
      </c>
      <c r="D655" s="147" t="s">
        <v>926</v>
      </c>
      <c r="E655" s="123" t="s">
        <v>347</v>
      </c>
      <c r="F655" s="122">
        <v>124.05271466960001</v>
      </c>
      <c r="G655" s="122">
        <v>68.3</v>
      </c>
      <c r="H655" s="122">
        <v>294.88140193049998</v>
      </c>
      <c r="I655" s="122">
        <v>305.01928357556045</v>
      </c>
      <c r="J655" s="122">
        <v>312.4901208881767</v>
      </c>
    </row>
    <row r="656" spans="1:10" s="5" customFormat="1" ht="31.5" x14ac:dyDescent="0.25">
      <c r="A656" s="152" t="s">
        <v>1039</v>
      </c>
      <c r="B656" s="153" t="s">
        <v>1071</v>
      </c>
      <c r="C656" s="143" t="s">
        <v>1078</v>
      </c>
      <c r="D656" s="147" t="s">
        <v>925</v>
      </c>
      <c r="E656" s="123" t="s">
        <v>146</v>
      </c>
      <c r="F656" s="16">
        <v>1</v>
      </c>
      <c r="G656" s="16">
        <v>1</v>
      </c>
      <c r="H656" s="16">
        <v>1</v>
      </c>
      <c r="I656" s="16">
        <v>1</v>
      </c>
      <c r="J656" s="16">
        <v>1</v>
      </c>
    </row>
    <row r="657" spans="1:10" s="5" customFormat="1" ht="63" x14ac:dyDescent="0.25">
      <c r="A657" s="152"/>
      <c r="B657" s="153"/>
      <c r="C657" s="143" t="s">
        <v>1058</v>
      </c>
      <c r="D657" s="147" t="s">
        <v>926</v>
      </c>
      <c r="E657" s="123" t="s">
        <v>347</v>
      </c>
      <c r="F657" s="122">
        <v>124.05271466960001</v>
      </c>
      <c r="G657" s="122">
        <v>34.200000000000003</v>
      </c>
      <c r="H657" s="122">
        <v>83.602350354599992</v>
      </c>
      <c r="I657" s="122">
        <v>86.476559197867672</v>
      </c>
      <c r="J657" s="122">
        <v>88.594629562301051</v>
      </c>
    </row>
    <row r="658" spans="1:10" s="5" customFormat="1" ht="31.5" x14ac:dyDescent="0.25">
      <c r="A658" s="152" t="s">
        <v>1040</v>
      </c>
      <c r="B658" s="153" t="s">
        <v>1072</v>
      </c>
      <c r="C658" s="143" t="s">
        <v>1079</v>
      </c>
      <c r="D658" s="147" t="s">
        <v>925</v>
      </c>
      <c r="E658" s="123" t="s">
        <v>146</v>
      </c>
      <c r="F658" s="16">
        <v>2</v>
      </c>
      <c r="G658" s="16">
        <v>2</v>
      </c>
      <c r="H658" s="16">
        <v>2</v>
      </c>
      <c r="I658" s="16">
        <v>2</v>
      </c>
      <c r="J658" s="16">
        <v>2</v>
      </c>
    </row>
    <row r="659" spans="1:10" s="5" customFormat="1" ht="63" x14ac:dyDescent="0.25">
      <c r="A659" s="152"/>
      <c r="B659" s="153"/>
      <c r="C659" s="143" t="s">
        <v>966</v>
      </c>
      <c r="D659" s="147" t="s">
        <v>926</v>
      </c>
      <c r="E659" s="123" t="s">
        <v>347</v>
      </c>
      <c r="F659" s="122">
        <v>641.00244742619998</v>
      </c>
      <c r="G659" s="122">
        <v>870.2</v>
      </c>
      <c r="H659" s="122">
        <v>1170.0540423494999</v>
      </c>
      <c r="I659" s="122">
        <v>1210.2799410396435</v>
      </c>
      <c r="J659" s="122">
        <v>1239.9233276355276</v>
      </c>
    </row>
    <row r="660" spans="1:10" s="5" customFormat="1" ht="31.5" x14ac:dyDescent="0.25">
      <c r="A660" s="152" t="s">
        <v>1041</v>
      </c>
      <c r="B660" s="153" t="s">
        <v>1073</v>
      </c>
      <c r="C660" s="143" t="s">
        <v>1080</v>
      </c>
      <c r="D660" s="147" t="s">
        <v>925</v>
      </c>
      <c r="E660" s="123" t="s">
        <v>146</v>
      </c>
      <c r="F660" s="16">
        <v>1</v>
      </c>
      <c r="G660" s="16">
        <v>0</v>
      </c>
      <c r="H660" s="16">
        <v>0</v>
      </c>
      <c r="I660" s="16">
        <v>0</v>
      </c>
      <c r="J660" s="16">
        <v>0</v>
      </c>
    </row>
    <row r="661" spans="1:10" s="5" customFormat="1" ht="63" x14ac:dyDescent="0.25">
      <c r="A661" s="152"/>
      <c r="B661" s="153"/>
      <c r="C661" s="143" t="s">
        <v>945</v>
      </c>
      <c r="D661" s="147" t="s">
        <v>926</v>
      </c>
      <c r="E661" s="123" t="s">
        <v>347</v>
      </c>
      <c r="F661" s="122">
        <v>908.95</v>
      </c>
      <c r="G661" s="122">
        <v>0</v>
      </c>
      <c r="H661" s="122">
        <v>0</v>
      </c>
      <c r="I661" s="122">
        <v>0</v>
      </c>
      <c r="J661" s="122">
        <v>0</v>
      </c>
    </row>
    <row r="662" spans="1:10" s="5" customFormat="1" ht="31.5" x14ac:dyDescent="0.25">
      <c r="A662" s="152" t="s">
        <v>1042</v>
      </c>
      <c r="B662" s="153" t="s">
        <v>1074</v>
      </c>
      <c r="C662" s="143" t="s">
        <v>1081</v>
      </c>
      <c r="D662" s="147" t="s">
        <v>925</v>
      </c>
      <c r="E662" s="123" t="s">
        <v>146</v>
      </c>
      <c r="F662" s="16">
        <v>46</v>
      </c>
      <c r="G662" s="16">
        <v>45</v>
      </c>
      <c r="H662" s="16">
        <v>45</v>
      </c>
      <c r="I662" s="16">
        <v>45</v>
      </c>
      <c r="J662" s="16">
        <v>45</v>
      </c>
    </row>
    <row r="663" spans="1:10" s="5" customFormat="1" ht="63" x14ac:dyDescent="0.25">
      <c r="A663" s="152"/>
      <c r="B663" s="153"/>
      <c r="C663" s="143" t="s">
        <v>982</v>
      </c>
      <c r="D663" s="147" t="s">
        <v>926</v>
      </c>
      <c r="E663" s="123" t="s">
        <v>347</v>
      </c>
      <c r="F663" s="122">
        <v>109.11692003530001</v>
      </c>
      <c r="G663" s="122">
        <v>311.5</v>
      </c>
      <c r="H663" s="122">
        <v>783.36160007489991</v>
      </c>
      <c r="I663" s="122">
        <v>810.29319743863016</v>
      </c>
      <c r="J663" s="122">
        <v>830.13970872349455</v>
      </c>
    </row>
    <row r="664" spans="1:10" s="5" customFormat="1" ht="31.5" x14ac:dyDescent="0.25">
      <c r="A664" s="152" t="s">
        <v>1043</v>
      </c>
      <c r="B664" s="153" t="s">
        <v>1075</v>
      </c>
      <c r="C664" s="143" t="s">
        <v>1082</v>
      </c>
      <c r="D664" s="147" t="s">
        <v>925</v>
      </c>
      <c r="E664" s="123" t="s">
        <v>146</v>
      </c>
      <c r="F664" s="16">
        <v>9</v>
      </c>
      <c r="G664" s="16">
        <v>9</v>
      </c>
      <c r="H664" s="16">
        <v>9</v>
      </c>
      <c r="I664" s="16">
        <v>9</v>
      </c>
      <c r="J664" s="16">
        <v>9</v>
      </c>
    </row>
    <row r="665" spans="1:10" s="5" customFormat="1" ht="63" x14ac:dyDescent="0.25">
      <c r="A665" s="152"/>
      <c r="B665" s="153"/>
      <c r="C665" s="143" t="s">
        <v>966</v>
      </c>
      <c r="D665" s="147" t="s">
        <v>926</v>
      </c>
      <c r="E665" s="123" t="s">
        <v>347</v>
      </c>
      <c r="F665" s="122">
        <v>1393.5140679031001</v>
      </c>
      <c r="G665" s="122">
        <v>2238.1</v>
      </c>
      <c r="H665" s="122">
        <v>2995.9192710909001</v>
      </c>
      <c r="I665" s="122">
        <v>3098.9175435815937</v>
      </c>
      <c r="J665" s="122">
        <v>3174.8193309765379</v>
      </c>
    </row>
    <row r="666" spans="1:10" s="5" customFormat="1" ht="31.5" x14ac:dyDescent="0.25">
      <c r="A666" s="152" t="s">
        <v>1044</v>
      </c>
      <c r="B666" s="153" t="s">
        <v>1076</v>
      </c>
      <c r="C666" s="143" t="s">
        <v>1083</v>
      </c>
      <c r="D666" s="147" t="s">
        <v>925</v>
      </c>
      <c r="E666" s="123" t="s">
        <v>146</v>
      </c>
      <c r="F666" s="16">
        <v>159</v>
      </c>
      <c r="G666" s="16">
        <v>163</v>
      </c>
      <c r="H666" s="16">
        <v>163</v>
      </c>
      <c r="I666" s="16">
        <v>163</v>
      </c>
      <c r="J666" s="16">
        <v>163</v>
      </c>
    </row>
    <row r="667" spans="1:10" s="5" customFormat="1" ht="63" x14ac:dyDescent="0.25">
      <c r="A667" s="152"/>
      <c r="B667" s="153"/>
      <c r="C667" s="143" t="s">
        <v>1032</v>
      </c>
      <c r="D667" s="147" t="s">
        <v>926</v>
      </c>
      <c r="E667" s="123" t="s">
        <v>347</v>
      </c>
      <c r="F667" s="122">
        <v>37.767582610300003</v>
      </c>
      <c r="G667" s="122">
        <v>64.7</v>
      </c>
      <c r="H667" s="122">
        <v>704.81075125229995</v>
      </c>
      <c r="I667" s="122">
        <v>729.04180798081495</v>
      </c>
      <c r="J667" s="122">
        <v>746.89822898368914</v>
      </c>
    </row>
    <row r="668" spans="1:10" s="5" customFormat="1" ht="31.5" x14ac:dyDescent="0.25">
      <c r="A668" s="152" t="s">
        <v>1045</v>
      </c>
      <c r="B668" s="153" t="s">
        <v>1077</v>
      </c>
      <c r="C668" s="143" t="s">
        <v>1084</v>
      </c>
      <c r="D668" s="147" t="s">
        <v>925</v>
      </c>
      <c r="E668" s="123" t="s">
        <v>146</v>
      </c>
      <c r="F668" s="16">
        <v>10620</v>
      </c>
      <c r="G668" s="16">
        <v>10630</v>
      </c>
      <c r="H668" s="16">
        <v>10630</v>
      </c>
      <c r="I668" s="16">
        <v>10630</v>
      </c>
      <c r="J668" s="16">
        <v>10630</v>
      </c>
    </row>
    <row r="669" spans="1:10" s="5" customFormat="1" ht="63" x14ac:dyDescent="0.25">
      <c r="A669" s="152"/>
      <c r="B669" s="153"/>
      <c r="C669" s="143" t="s">
        <v>982</v>
      </c>
      <c r="D669" s="147" t="s">
        <v>926</v>
      </c>
      <c r="E669" s="123" t="s">
        <v>347</v>
      </c>
      <c r="F669" s="122">
        <v>26728.7</v>
      </c>
      <c r="G669" s="122">
        <v>26107.8</v>
      </c>
      <c r="H669" s="122">
        <v>33574.047207208198</v>
      </c>
      <c r="I669" s="122">
        <v>34728.306901797449</v>
      </c>
      <c r="J669" s="122">
        <v>35578.90732274318</v>
      </c>
    </row>
    <row r="670" spans="1:10" x14ac:dyDescent="0.25">
      <c r="A670" s="7"/>
      <c r="B670" s="194" t="s">
        <v>10</v>
      </c>
      <c r="C670" s="194"/>
      <c r="D670" s="194"/>
      <c r="E670" s="23" t="s">
        <v>347</v>
      </c>
      <c r="F670" s="20">
        <f>F538+F541+F544+F547+F550+F554+F557+F559+F561+F563+F565+F567+F569+F571+F573+F575+F577+F579+F581+F583+F585+F587+F589+F591+F593+F595+F597+F599+F601+F603+F605+F607+F609+F611+F613+F615+F617+F619+F621+F623+F625+F627+F629+F631+F633+F635+F637+F639+F641+F643+F645+F647+F649+F651+F653+F655+F657+F659+F661+F663+F665+F667+F669</f>
        <v>3876696.2032301286</v>
      </c>
      <c r="G670" s="20">
        <f t="shared" ref="G670:J670" si="13">G538+G541+G544+G547+G550+G554+G557+G559+G561+G563+G565+G567+G569+G571+G573+G575+G577+G579+G581+G583+G585+G587+G589+G591+G593+G595+G597+G599+G601+G603+G605+G607+G609+G611+G613+G615+G617+G619+G621+G623+G625+G627+G629+G631+G633+G635+G637+G639+G641+G643+G645+G647+G649+G651+G653+G655+G657+G659+G661+G663+G665+G667+G669</f>
        <v>4844182.0049509834</v>
      </c>
      <c r="H670" s="20">
        <f t="shared" si="13"/>
        <v>4929788.9711382762</v>
      </c>
      <c r="I670" s="20">
        <f t="shared" si="13"/>
        <v>5103052.3980692951</v>
      </c>
      <c r="J670" s="20">
        <f t="shared" si="13"/>
        <v>5317404.4013850698</v>
      </c>
    </row>
    <row r="671" spans="1:10" ht="38.25" customHeight="1" x14ac:dyDescent="0.25">
      <c r="A671" s="213" t="s">
        <v>45</v>
      </c>
      <c r="B671" s="213"/>
      <c r="C671" s="213"/>
      <c r="D671" s="213"/>
      <c r="E671" s="22" t="s">
        <v>347</v>
      </c>
      <c r="F671" s="151">
        <f>F36+F40+F44+F67+F94+F123+F252+F342+F398+F426+F464+F486+F534+F670</f>
        <v>11416937.675780129</v>
      </c>
      <c r="G671" s="151">
        <f t="shared" ref="G671:J671" si="14">G36+G40+G44+G67+G94+G123+G252+G342+G398+G426+G464+G486+G534+G670</f>
        <v>12734189.274950983</v>
      </c>
      <c r="H671" s="151">
        <f t="shared" si="14"/>
        <v>13788337.804747738</v>
      </c>
      <c r="I671" s="151">
        <f t="shared" si="14"/>
        <v>14263259.951837871</v>
      </c>
      <c r="J671" s="151">
        <f t="shared" si="14"/>
        <v>14701005.158621881</v>
      </c>
    </row>
    <row r="673" spans="1:10" ht="51.75" customHeight="1" x14ac:dyDescent="0.25">
      <c r="A673" s="237" t="s">
        <v>655</v>
      </c>
      <c r="B673" s="237"/>
      <c r="C673" s="237"/>
      <c r="D673" s="237"/>
      <c r="E673" s="237"/>
      <c r="F673" s="237"/>
      <c r="G673" s="237"/>
      <c r="H673" s="237"/>
      <c r="I673" s="237"/>
      <c r="J673" s="237"/>
    </row>
  </sheetData>
  <mergeCells count="728">
    <mergeCell ref="B66:D66"/>
    <mergeCell ref="A532:A533"/>
    <mergeCell ref="A374:A375"/>
    <mergeCell ref="B374:B375"/>
    <mergeCell ref="A376:A377"/>
    <mergeCell ref="B376:B377"/>
    <mergeCell ref="A378:A379"/>
    <mergeCell ref="B378:B379"/>
    <mergeCell ref="A380:A381"/>
    <mergeCell ref="B380:B381"/>
    <mergeCell ref="A382:A383"/>
    <mergeCell ref="A215:A216"/>
    <mergeCell ref="B215:B216"/>
    <mergeCell ref="C89:C90"/>
    <mergeCell ref="C83:C87"/>
    <mergeCell ref="A71:A72"/>
    <mergeCell ref="B71:B72"/>
    <mergeCell ref="A412:A413"/>
    <mergeCell ref="A414:A415"/>
    <mergeCell ref="B382:B383"/>
    <mergeCell ref="A384:A385"/>
    <mergeCell ref="B384:B385"/>
    <mergeCell ref="A386:A387"/>
    <mergeCell ref="B386:B387"/>
    <mergeCell ref="B64:B65"/>
    <mergeCell ref="C54:C56"/>
    <mergeCell ref="A50:A51"/>
    <mergeCell ref="A52:A53"/>
    <mergeCell ref="A54:A57"/>
    <mergeCell ref="A58:A59"/>
    <mergeCell ref="A60:A61"/>
    <mergeCell ref="A62:A63"/>
    <mergeCell ref="A64:A65"/>
    <mergeCell ref="B50:B51"/>
    <mergeCell ref="B52:B53"/>
    <mergeCell ref="B54:B57"/>
    <mergeCell ref="B58:B59"/>
    <mergeCell ref="B60:B61"/>
    <mergeCell ref="B62:B63"/>
    <mergeCell ref="A673:J673"/>
    <mergeCell ref="B122:D122"/>
    <mergeCell ref="B116:B117"/>
    <mergeCell ref="A114:A115"/>
    <mergeCell ref="A116:A117"/>
    <mergeCell ref="B118:B119"/>
    <mergeCell ref="A118:A119"/>
    <mergeCell ref="B110:B111"/>
    <mergeCell ref="B112:B113"/>
    <mergeCell ref="A110:A111"/>
    <mergeCell ref="A112:A113"/>
    <mergeCell ref="B114:B115"/>
    <mergeCell ref="A422:A423"/>
    <mergeCell ref="A424:A425"/>
    <mergeCell ref="A434:A435"/>
    <mergeCell ref="B434:B435"/>
    <mergeCell ref="A436:A437"/>
    <mergeCell ref="B436:B437"/>
    <mergeCell ref="A438:A439"/>
    <mergeCell ref="B438:B439"/>
    <mergeCell ref="A440:A441"/>
    <mergeCell ref="B440:B441"/>
    <mergeCell ref="A442:A443"/>
    <mergeCell ref="B442:B443"/>
    <mergeCell ref="B532:B533"/>
    <mergeCell ref="A522:A523"/>
    <mergeCell ref="B520:B521"/>
    <mergeCell ref="A524:A525"/>
    <mergeCell ref="B522:B523"/>
    <mergeCell ref="A526:A527"/>
    <mergeCell ref="B524:B525"/>
    <mergeCell ref="A528:A529"/>
    <mergeCell ref="B526:B527"/>
    <mergeCell ref="A530:A531"/>
    <mergeCell ref="B528:B529"/>
    <mergeCell ref="B530:B531"/>
    <mergeCell ref="A350:A351"/>
    <mergeCell ref="B350:B351"/>
    <mergeCell ref="A352:A353"/>
    <mergeCell ref="B352:B353"/>
    <mergeCell ref="B372:B373"/>
    <mergeCell ref="A406:A407"/>
    <mergeCell ref="B406:B407"/>
    <mergeCell ref="A408:A409"/>
    <mergeCell ref="B408:B409"/>
    <mergeCell ref="A364:A365"/>
    <mergeCell ref="B364:B365"/>
    <mergeCell ref="A366:A367"/>
    <mergeCell ref="B366:B367"/>
    <mergeCell ref="A368:A369"/>
    <mergeCell ref="B368:B369"/>
    <mergeCell ref="A388:A389"/>
    <mergeCell ref="B388:B389"/>
    <mergeCell ref="A390:A391"/>
    <mergeCell ref="B390:B391"/>
    <mergeCell ref="A354:A355"/>
    <mergeCell ref="A456:A457"/>
    <mergeCell ref="B456:B457"/>
    <mergeCell ref="A458:A459"/>
    <mergeCell ref="B458:B459"/>
    <mergeCell ref="A444:A445"/>
    <mergeCell ref="B444:B445"/>
    <mergeCell ref="A356:A357"/>
    <mergeCell ref="B356:B357"/>
    <mergeCell ref="A358:A359"/>
    <mergeCell ref="B358:B359"/>
    <mergeCell ref="A360:A361"/>
    <mergeCell ref="B360:B361"/>
    <mergeCell ref="A362:A363"/>
    <mergeCell ref="B362:B363"/>
    <mergeCell ref="B422:B423"/>
    <mergeCell ref="B424:B425"/>
    <mergeCell ref="A416:A417"/>
    <mergeCell ref="A418:A419"/>
    <mergeCell ref="A420:A421"/>
    <mergeCell ref="A410:A411"/>
    <mergeCell ref="A392:A393"/>
    <mergeCell ref="B392:B393"/>
    <mergeCell ref="A394:A395"/>
    <mergeCell ref="B394:B395"/>
    <mergeCell ref="A396:A397"/>
    <mergeCell ref="B464:D464"/>
    <mergeCell ref="B426:D426"/>
    <mergeCell ref="B427:J427"/>
    <mergeCell ref="B399:J399"/>
    <mergeCell ref="B398:D398"/>
    <mergeCell ref="A404:A405"/>
    <mergeCell ref="B514:B515"/>
    <mergeCell ref="A516:A517"/>
    <mergeCell ref="A518:A519"/>
    <mergeCell ref="B516:B517"/>
    <mergeCell ref="A520:A521"/>
    <mergeCell ref="B518:B519"/>
    <mergeCell ref="A446:A447"/>
    <mergeCell ref="B446:B447"/>
    <mergeCell ref="A448:A449"/>
    <mergeCell ref="B448:B449"/>
    <mergeCell ref="A450:A451"/>
    <mergeCell ref="B450:B451"/>
    <mergeCell ref="A452:A453"/>
    <mergeCell ref="B452:B453"/>
    <mergeCell ref="A454:A455"/>
    <mergeCell ref="B454:B455"/>
    <mergeCell ref="B500:B501"/>
    <mergeCell ref="A502:A503"/>
    <mergeCell ref="A201:A202"/>
    <mergeCell ref="B201:B202"/>
    <mergeCell ref="A203:A205"/>
    <mergeCell ref="B203:B205"/>
    <mergeCell ref="A206:A208"/>
    <mergeCell ref="B206:B208"/>
    <mergeCell ref="A209:A210"/>
    <mergeCell ref="B209:B210"/>
    <mergeCell ref="A211:A212"/>
    <mergeCell ref="B211:B212"/>
    <mergeCell ref="A217:A218"/>
    <mergeCell ref="B217:B218"/>
    <mergeCell ref="A219:A221"/>
    <mergeCell ref="B219:B221"/>
    <mergeCell ref="A370:A371"/>
    <mergeCell ref="B370:B371"/>
    <mergeCell ref="A372:A373"/>
    <mergeCell ref="B247:B248"/>
    <mergeCell ref="A258:A259"/>
    <mergeCell ref="B258:B259"/>
    <mergeCell ref="A264:A265"/>
    <mergeCell ref="B264:B265"/>
    <mergeCell ref="C320:C322"/>
    <mergeCell ref="A320:A323"/>
    <mergeCell ref="A671:D671"/>
    <mergeCell ref="B670:D670"/>
    <mergeCell ref="B535:J535"/>
    <mergeCell ref="B534:D534"/>
    <mergeCell ref="B487:J487"/>
    <mergeCell ref="A432:A433"/>
    <mergeCell ref="B432:B433"/>
    <mergeCell ref="A488:A489"/>
    <mergeCell ref="B488:B489"/>
    <mergeCell ref="A490:A491"/>
    <mergeCell ref="B490:B491"/>
    <mergeCell ref="A536:A538"/>
    <mergeCell ref="B536:B538"/>
    <mergeCell ref="A492:A493"/>
    <mergeCell ref="B492:B493"/>
    <mergeCell ref="A494:A495"/>
    <mergeCell ref="B494:B495"/>
    <mergeCell ref="A496:A497"/>
    <mergeCell ref="A346:A347"/>
    <mergeCell ref="A344:A345"/>
    <mergeCell ref="B496:B497"/>
    <mergeCell ref="A498:A499"/>
    <mergeCell ref="B48:B49"/>
    <mergeCell ref="B38:B39"/>
    <mergeCell ref="A42:A43"/>
    <mergeCell ref="B42:B43"/>
    <mergeCell ref="B44:D44"/>
    <mergeCell ref="B45:J45"/>
    <mergeCell ref="B41:J41"/>
    <mergeCell ref="A539:A541"/>
    <mergeCell ref="B539:B541"/>
    <mergeCell ref="A466:A467"/>
    <mergeCell ref="B486:D486"/>
    <mergeCell ref="A430:A431"/>
    <mergeCell ref="B430:B431"/>
    <mergeCell ref="B402:B403"/>
    <mergeCell ref="A400:A401"/>
    <mergeCell ref="A245:A246"/>
    <mergeCell ref="B245:B246"/>
    <mergeCell ref="A247:A248"/>
    <mergeCell ref="B410:B411"/>
    <mergeCell ref="B502:B503"/>
    <mergeCell ref="A504:A505"/>
    <mergeCell ref="B504:B505"/>
    <mergeCell ref="A506:A507"/>
    <mergeCell ref="B506:B507"/>
    <mergeCell ref="A3:A4"/>
    <mergeCell ref="B3:B4"/>
    <mergeCell ref="E3:E4"/>
    <mergeCell ref="D3:D4"/>
    <mergeCell ref="F3:F4"/>
    <mergeCell ref="B6:B7"/>
    <mergeCell ref="A6:A7"/>
    <mergeCell ref="A8:A9"/>
    <mergeCell ref="B8:B9"/>
    <mergeCell ref="A108:A109"/>
    <mergeCell ref="A120:A121"/>
    <mergeCell ref="A75:A76"/>
    <mergeCell ref="B75:B76"/>
    <mergeCell ref="A77:A78"/>
    <mergeCell ref="B77:B78"/>
    <mergeCell ref="A79:A80"/>
    <mergeCell ref="B79:B80"/>
    <mergeCell ref="A83:A88"/>
    <mergeCell ref="B83:B88"/>
    <mergeCell ref="A89:A91"/>
    <mergeCell ref="B89:B91"/>
    <mergeCell ref="B106:B107"/>
    <mergeCell ref="A106:A107"/>
    <mergeCell ref="B252:D252"/>
    <mergeCell ref="B191:B192"/>
    <mergeCell ref="A193:A195"/>
    <mergeCell ref="B193:B195"/>
    <mergeCell ref="A254:A255"/>
    <mergeCell ref="A282:A283"/>
    <mergeCell ref="B282:B283"/>
    <mergeCell ref="A272:A273"/>
    <mergeCell ref="B272:B273"/>
    <mergeCell ref="A191:A192"/>
    <mergeCell ref="B232:B233"/>
    <mergeCell ref="A222:A223"/>
    <mergeCell ref="B222:B223"/>
    <mergeCell ref="A196:A197"/>
    <mergeCell ref="B196:B197"/>
    <mergeCell ref="A198:A200"/>
    <mergeCell ref="B198:B200"/>
    <mergeCell ref="A260:A261"/>
    <mergeCell ref="B260:B261"/>
    <mergeCell ref="A262:A263"/>
    <mergeCell ref="B262:B263"/>
    <mergeCell ref="A256:A257"/>
    <mergeCell ref="H3:J3"/>
    <mergeCell ref="B253:J253"/>
    <mergeCell ref="A294:A295"/>
    <mergeCell ref="B294:B295"/>
    <mergeCell ref="A290:A291"/>
    <mergeCell ref="B290:B291"/>
    <mergeCell ref="A292:A293"/>
    <mergeCell ref="B292:B293"/>
    <mergeCell ref="B254:B255"/>
    <mergeCell ref="A284:A285"/>
    <mergeCell ref="B284:B285"/>
    <mergeCell ref="A286:A287"/>
    <mergeCell ref="B286:B287"/>
    <mergeCell ref="A288:A289"/>
    <mergeCell ref="B288:B289"/>
    <mergeCell ref="A278:A279"/>
    <mergeCell ref="B68:J68"/>
    <mergeCell ref="B95:J95"/>
    <mergeCell ref="B94:D94"/>
    <mergeCell ref="B123:D123"/>
    <mergeCell ref="B124:J124"/>
    <mergeCell ref="A92:A93"/>
    <mergeCell ref="B92:B93"/>
    <mergeCell ref="A274:A275"/>
    <mergeCell ref="B400:B401"/>
    <mergeCell ref="A402:A403"/>
    <mergeCell ref="A268:A269"/>
    <mergeCell ref="B268:B269"/>
    <mergeCell ref="A270:A271"/>
    <mergeCell ref="B270:B271"/>
    <mergeCell ref="A318:A319"/>
    <mergeCell ref="B318:B319"/>
    <mergeCell ref="A308:A309"/>
    <mergeCell ref="B308:B309"/>
    <mergeCell ref="A310:A311"/>
    <mergeCell ref="B310:B311"/>
    <mergeCell ref="A312:A313"/>
    <mergeCell ref="B312:B313"/>
    <mergeCell ref="B306:B307"/>
    <mergeCell ref="A296:A297"/>
    <mergeCell ref="B296:B297"/>
    <mergeCell ref="B278:B279"/>
    <mergeCell ref="A280:A281"/>
    <mergeCell ref="B280:B281"/>
    <mergeCell ref="A302:A303"/>
    <mergeCell ref="B302:B303"/>
    <mergeCell ref="A304:A305"/>
    <mergeCell ref="B304:B305"/>
    <mergeCell ref="A332:A333"/>
    <mergeCell ref="B332:B333"/>
    <mergeCell ref="A334:A335"/>
    <mergeCell ref="A348:A349"/>
    <mergeCell ref="A300:A301"/>
    <mergeCell ref="B300:B301"/>
    <mergeCell ref="A316:A317"/>
    <mergeCell ref="B316:B317"/>
    <mergeCell ref="B256:B257"/>
    <mergeCell ref="A306:A307"/>
    <mergeCell ref="A336:A337"/>
    <mergeCell ref="B336:B337"/>
    <mergeCell ref="A338:A339"/>
    <mergeCell ref="B338:B339"/>
    <mergeCell ref="A326:A327"/>
    <mergeCell ref="B326:B327"/>
    <mergeCell ref="A314:A315"/>
    <mergeCell ref="B314:B315"/>
    <mergeCell ref="A324:A325"/>
    <mergeCell ref="B324:B325"/>
    <mergeCell ref="A548:A550"/>
    <mergeCell ref="B548:B550"/>
    <mergeCell ref="A468:A469"/>
    <mergeCell ref="A470:A471"/>
    <mergeCell ref="A472:A473"/>
    <mergeCell ref="A474:A475"/>
    <mergeCell ref="B468:B469"/>
    <mergeCell ref="B404:B405"/>
    <mergeCell ref="B466:B467"/>
    <mergeCell ref="B465:J465"/>
    <mergeCell ref="B412:B413"/>
    <mergeCell ref="B414:B415"/>
    <mergeCell ref="B416:B417"/>
    <mergeCell ref="B418:B419"/>
    <mergeCell ref="B420:B421"/>
    <mergeCell ref="A508:A509"/>
    <mergeCell ref="B508:B509"/>
    <mergeCell ref="A510:A511"/>
    <mergeCell ref="B510:B511"/>
    <mergeCell ref="A512:A513"/>
    <mergeCell ref="B512:B513"/>
    <mergeCell ref="A514:A515"/>
    <mergeCell ref="B498:B499"/>
    <mergeCell ref="A500:A501"/>
    <mergeCell ref="A551:A554"/>
    <mergeCell ref="B551:B554"/>
    <mergeCell ref="A555:A557"/>
    <mergeCell ref="B555:B557"/>
    <mergeCell ref="B482:B483"/>
    <mergeCell ref="A482:A483"/>
    <mergeCell ref="B484:D484"/>
    <mergeCell ref="B476:B477"/>
    <mergeCell ref="B478:B479"/>
    <mergeCell ref="B480:B481"/>
    <mergeCell ref="A476:A477"/>
    <mergeCell ref="A478:A479"/>
    <mergeCell ref="A480:A481"/>
    <mergeCell ref="C536:C537"/>
    <mergeCell ref="D536:D537"/>
    <mergeCell ref="C545:C546"/>
    <mergeCell ref="D545:D546"/>
    <mergeCell ref="C551:C553"/>
    <mergeCell ref="D551:D553"/>
    <mergeCell ref="C542:C543"/>
    <mergeCell ref="D542:D543"/>
    <mergeCell ref="C555:C556"/>
    <mergeCell ref="A545:A547"/>
    <mergeCell ref="B545:B547"/>
    <mergeCell ref="A574:A575"/>
    <mergeCell ref="A558:A559"/>
    <mergeCell ref="B558:B559"/>
    <mergeCell ref="A560:A561"/>
    <mergeCell ref="B560:B561"/>
    <mergeCell ref="A562:A563"/>
    <mergeCell ref="B562:B563"/>
    <mergeCell ref="A564:A565"/>
    <mergeCell ref="B564:B565"/>
    <mergeCell ref="A566:A567"/>
    <mergeCell ref="B566:B567"/>
    <mergeCell ref="A570:A571"/>
    <mergeCell ref="A572:A573"/>
    <mergeCell ref="B572:B573"/>
    <mergeCell ref="B574:B575"/>
    <mergeCell ref="A2:J2"/>
    <mergeCell ref="G3:G4"/>
    <mergeCell ref="C3:C4"/>
    <mergeCell ref="A1:J1"/>
    <mergeCell ref="A568:A569"/>
    <mergeCell ref="B608:B609"/>
    <mergeCell ref="B36:D36"/>
    <mergeCell ref="B37:J37"/>
    <mergeCell ref="B5:J5"/>
    <mergeCell ref="A10:A11"/>
    <mergeCell ref="B10:B11"/>
    <mergeCell ref="A12:A13"/>
    <mergeCell ref="B12:B13"/>
    <mergeCell ref="B18:B19"/>
    <mergeCell ref="B22:B23"/>
    <mergeCell ref="A18:A19"/>
    <mergeCell ref="B24:B25"/>
    <mergeCell ref="A20:A21"/>
    <mergeCell ref="B26:B27"/>
    <mergeCell ref="A542:A544"/>
    <mergeCell ref="B542:B544"/>
    <mergeCell ref="B470:B471"/>
    <mergeCell ref="B472:B473"/>
    <mergeCell ref="B474:B475"/>
    <mergeCell ref="D138:D139"/>
    <mergeCell ref="D141:D142"/>
    <mergeCell ref="D146:D147"/>
    <mergeCell ref="B131:B132"/>
    <mergeCell ref="A131:A132"/>
    <mergeCell ref="B32:B33"/>
    <mergeCell ref="A32:A33"/>
    <mergeCell ref="B348:B349"/>
    <mergeCell ref="B354:B355"/>
    <mergeCell ref="B346:B347"/>
    <mergeCell ref="B344:B345"/>
    <mergeCell ref="B342:D342"/>
    <mergeCell ref="B343:J343"/>
    <mergeCell ref="D320:D322"/>
    <mergeCell ref="E320:E322"/>
    <mergeCell ref="F320:F322"/>
    <mergeCell ref="G320:G322"/>
    <mergeCell ref="H320:H322"/>
    <mergeCell ref="I320:I322"/>
    <mergeCell ref="J320:J322"/>
    <mergeCell ref="B320:B323"/>
    <mergeCell ref="B241:B242"/>
    <mergeCell ref="A243:A244"/>
    <mergeCell ref="B243:B244"/>
    <mergeCell ref="B108:B109"/>
    <mergeCell ref="B120:B121"/>
    <mergeCell ref="B298:B299"/>
    <mergeCell ref="B14:B15"/>
    <mergeCell ref="A14:A15"/>
    <mergeCell ref="B16:B17"/>
    <mergeCell ref="A16:A17"/>
    <mergeCell ref="B20:B21"/>
    <mergeCell ref="A24:A25"/>
    <mergeCell ref="A26:A27"/>
    <mergeCell ref="A28:A29"/>
    <mergeCell ref="A22:A23"/>
    <mergeCell ref="B28:B29"/>
    <mergeCell ref="A30:A31"/>
    <mergeCell ref="B30:B31"/>
    <mergeCell ref="A226:A227"/>
    <mergeCell ref="B226:B227"/>
    <mergeCell ref="A228:A229"/>
    <mergeCell ref="B228:B229"/>
    <mergeCell ref="B274:B275"/>
    <mergeCell ref="A276:A277"/>
    <mergeCell ref="B276:B277"/>
    <mergeCell ref="A266:A267"/>
    <mergeCell ref="B266:B267"/>
    <mergeCell ref="B34:B35"/>
    <mergeCell ref="A34:A35"/>
    <mergeCell ref="B40:D40"/>
    <mergeCell ref="B81:B82"/>
    <mergeCell ref="A81:A82"/>
    <mergeCell ref="B102:B103"/>
    <mergeCell ref="A100:A101"/>
    <mergeCell ref="A102:A103"/>
    <mergeCell ref="B104:B105"/>
    <mergeCell ref="A104:A105"/>
    <mergeCell ref="B96:B97"/>
    <mergeCell ref="A96:A97"/>
    <mergeCell ref="B98:B99"/>
    <mergeCell ref="A98:A99"/>
    <mergeCell ref="B100:B101"/>
    <mergeCell ref="B67:D67"/>
    <mergeCell ref="A69:A70"/>
    <mergeCell ref="B69:B70"/>
    <mergeCell ref="A73:A74"/>
    <mergeCell ref="B73:B74"/>
    <mergeCell ref="A38:A39"/>
    <mergeCell ref="A46:A47"/>
    <mergeCell ref="B46:B47"/>
    <mergeCell ref="A48:A49"/>
    <mergeCell ref="B157:B158"/>
    <mergeCell ref="A157:A158"/>
    <mergeCell ref="D151:D152"/>
    <mergeCell ref="B163:B165"/>
    <mergeCell ref="A148:A149"/>
    <mergeCell ref="A150:A152"/>
    <mergeCell ref="B153:B154"/>
    <mergeCell ref="B155:B156"/>
    <mergeCell ref="A153:A154"/>
    <mergeCell ref="A155:A156"/>
    <mergeCell ref="B159:B160"/>
    <mergeCell ref="B161:B162"/>
    <mergeCell ref="A159:A160"/>
    <mergeCell ref="A161:A162"/>
    <mergeCell ref="A163:A165"/>
    <mergeCell ref="D164:D165"/>
    <mergeCell ref="D167:D168"/>
    <mergeCell ref="B185:B186"/>
    <mergeCell ref="B189:B190"/>
    <mergeCell ref="D176:D177"/>
    <mergeCell ref="D179:D180"/>
    <mergeCell ref="A181:A182"/>
    <mergeCell ref="A183:A184"/>
    <mergeCell ref="A185:A186"/>
    <mergeCell ref="A187:A188"/>
    <mergeCell ref="B187:B188"/>
    <mergeCell ref="A189:A190"/>
    <mergeCell ref="B166:B168"/>
    <mergeCell ref="B169:B170"/>
    <mergeCell ref="B171:B172"/>
    <mergeCell ref="A166:A168"/>
    <mergeCell ref="A169:A170"/>
    <mergeCell ref="A171:A172"/>
    <mergeCell ref="B173:B174"/>
    <mergeCell ref="B175:B177"/>
    <mergeCell ref="B178:B180"/>
    <mergeCell ref="A173:A174"/>
    <mergeCell ref="A175:A177"/>
    <mergeCell ref="A178:A180"/>
    <mergeCell ref="D199:D200"/>
    <mergeCell ref="D194:D195"/>
    <mergeCell ref="B125:B126"/>
    <mergeCell ref="B127:B128"/>
    <mergeCell ref="B129:B130"/>
    <mergeCell ref="A125:A126"/>
    <mergeCell ref="A127:A128"/>
    <mergeCell ref="A129:A130"/>
    <mergeCell ref="B133:B134"/>
    <mergeCell ref="B135:B136"/>
    <mergeCell ref="A133:A134"/>
    <mergeCell ref="A135:A136"/>
    <mergeCell ref="B137:B139"/>
    <mergeCell ref="B140:B142"/>
    <mergeCell ref="A137:A139"/>
    <mergeCell ref="A140:A142"/>
    <mergeCell ref="B143:B144"/>
    <mergeCell ref="B145:B147"/>
    <mergeCell ref="A143:A144"/>
    <mergeCell ref="A145:A147"/>
    <mergeCell ref="B148:B149"/>
    <mergeCell ref="B150:B152"/>
    <mergeCell ref="B181:B182"/>
    <mergeCell ref="B183:B184"/>
    <mergeCell ref="D207:D208"/>
    <mergeCell ref="D204:D205"/>
    <mergeCell ref="A224:A225"/>
    <mergeCell ref="A236:A238"/>
    <mergeCell ref="B236:B238"/>
    <mergeCell ref="A239:A240"/>
    <mergeCell ref="B239:B240"/>
    <mergeCell ref="A241:A242"/>
    <mergeCell ref="A234:A235"/>
    <mergeCell ref="B234:B235"/>
    <mergeCell ref="A230:A231"/>
    <mergeCell ref="B230:B231"/>
    <mergeCell ref="A232:A233"/>
    <mergeCell ref="B224:B225"/>
    <mergeCell ref="C539:C540"/>
    <mergeCell ref="D539:D540"/>
    <mergeCell ref="E539:E540"/>
    <mergeCell ref="F539:F540"/>
    <mergeCell ref="G539:G540"/>
    <mergeCell ref="H539:H540"/>
    <mergeCell ref="I539:I540"/>
    <mergeCell ref="J539:J540"/>
    <mergeCell ref="A213:A214"/>
    <mergeCell ref="B213:B214"/>
    <mergeCell ref="D237:D238"/>
    <mergeCell ref="D220:D221"/>
    <mergeCell ref="B249:B250"/>
    <mergeCell ref="A249:A250"/>
    <mergeCell ref="B251:D251"/>
    <mergeCell ref="B396:B397"/>
    <mergeCell ref="A298:A299"/>
    <mergeCell ref="B334:B335"/>
    <mergeCell ref="A340:A341"/>
    <mergeCell ref="B340:B341"/>
    <mergeCell ref="A328:A329"/>
    <mergeCell ref="B328:B329"/>
    <mergeCell ref="A330:A331"/>
    <mergeCell ref="B330:B331"/>
    <mergeCell ref="E551:E553"/>
    <mergeCell ref="F551:F553"/>
    <mergeCell ref="G551:G553"/>
    <mergeCell ref="H551:H553"/>
    <mergeCell ref="I551:I553"/>
    <mergeCell ref="J551:J553"/>
    <mergeCell ref="F536:F537"/>
    <mergeCell ref="G536:G537"/>
    <mergeCell ref="E536:E537"/>
    <mergeCell ref="H536:H537"/>
    <mergeCell ref="I536:I537"/>
    <mergeCell ref="J536:J537"/>
    <mergeCell ref="E542:E543"/>
    <mergeCell ref="F542:F543"/>
    <mergeCell ref="G542:G543"/>
    <mergeCell ref="H542:H543"/>
    <mergeCell ref="I542:I543"/>
    <mergeCell ref="J542:J543"/>
    <mergeCell ref="C548:C549"/>
    <mergeCell ref="D548:D549"/>
    <mergeCell ref="E548:E549"/>
    <mergeCell ref="F548:F549"/>
    <mergeCell ref="G548:G549"/>
    <mergeCell ref="H548:H549"/>
    <mergeCell ref="I548:I549"/>
    <mergeCell ref="J548:J549"/>
    <mergeCell ref="E545:E546"/>
    <mergeCell ref="F545:F546"/>
    <mergeCell ref="G545:G546"/>
    <mergeCell ref="H545:H546"/>
    <mergeCell ref="I545:I546"/>
    <mergeCell ref="J545:J546"/>
    <mergeCell ref="D555:D556"/>
    <mergeCell ref="E555:E556"/>
    <mergeCell ref="F555:F556"/>
    <mergeCell ref="G555:G556"/>
    <mergeCell ref="H555:H556"/>
    <mergeCell ref="I555:I556"/>
    <mergeCell ref="J555:J556"/>
    <mergeCell ref="B568:B569"/>
    <mergeCell ref="B570:B571"/>
    <mergeCell ref="B580:B581"/>
    <mergeCell ref="B582:B583"/>
    <mergeCell ref="A576:A577"/>
    <mergeCell ref="A578:A579"/>
    <mergeCell ref="A580:A581"/>
    <mergeCell ref="A582:A583"/>
    <mergeCell ref="B592:B593"/>
    <mergeCell ref="B594:B595"/>
    <mergeCell ref="B596:B597"/>
    <mergeCell ref="B576:B577"/>
    <mergeCell ref="B578:B579"/>
    <mergeCell ref="B598:B599"/>
    <mergeCell ref="B584:B585"/>
    <mergeCell ref="B586:B587"/>
    <mergeCell ref="B588:B589"/>
    <mergeCell ref="B590:B591"/>
    <mergeCell ref="A584:A585"/>
    <mergeCell ref="A586:A587"/>
    <mergeCell ref="A588:A589"/>
    <mergeCell ref="A590:A591"/>
    <mergeCell ref="A592:A593"/>
    <mergeCell ref="A594:A595"/>
    <mergeCell ref="A596:A597"/>
    <mergeCell ref="A598:A599"/>
    <mergeCell ref="A600:A601"/>
    <mergeCell ref="B600:B601"/>
    <mergeCell ref="A602:A603"/>
    <mergeCell ref="B602:B603"/>
    <mergeCell ref="A604:A605"/>
    <mergeCell ref="B604:B605"/>
    <mergeCell ref="A606:A607"/>
    <mergeCell ref="B606:B607"/>
    <mergeCell ref="A610:A611"/>
    <mergeCell ref="B610:B611"/>
    <mergeCell ref="A608:A609"/>
    <mergeCell ref="B616:B617"/>
    <mergeCell ref="A618:A619"/>
    <mergeCell ref="B618:B619"/>
    <mergeCell ref="A664:A665"/>
    <mergeCell ref="B664:B665"/>
    <mergeCell ref="A636:A637"/>
    <mergeCell ref="B636:B637"/>
    <mergeCell ref="A638:A639"/>
    <mergeCell ref="B638:B639"/>
    <mergeCell ref="A640:A641"/>
    <mergeCell ref="B640:B641"/>
    <mergeCell ref="A642:A643"/>
    <mergeCell ref="B642:B643"/>
    <mergeCell ref="A644:A645"/>
    <mergeCell ref="B644:B645"/>
    <mergeCell ref="A646:A647"/>
    <mergeCell ref="B646:B647"/>
    <mergeCell ref="A648:A649"/>
    <mergeCell ref="B648:B649"/>
    <mergeCell ref="A666:A667"/>
    <mergeCell ref="B666:B667"/>
    <mergeCell ref="A668:A669"/>
    <mergeCell ref="B668:B669"/>
    <mergeCell ref="A620:A621"/>
    <mergeCell ref="B620:B621"/>
    <mergeCell ref="A622:A623"/>
    <mergeCell ref="B622:B623"/>
    <mergeCell ref="A624:A625"/>
    <mergeCell ref="B624:B625"/>
    <mergeCell ref="A626:A627"/>
    <mergeCell ref="B626:B627"/>
    <mergeCell ref="A628:A629"/>
    <mergeCell ref="B628:B629"/>
    <mergeCell ref="A630:A631"/>
    <mergeCell ref="B630:B631"/>
    <mergeCell ref="A662:A663"/>
    <mergeCell ref="B662:B663"/>
    <mergeCell ref="A632:A633"/>
    <mergeCell ref="B632:B633"/>
    <mergeCell ref="A634:A635"/>
    <mergeCell ref="B634:B635"/>
    <mergeCell ref="A660:A661"/>
    <mergeCell ref="B660:B661"/>
    <mergeCell ref="A428:A429"/>
    <mergeCell ref="B428:B429"/>
    <mergeCell ref="A460:A461"/>
    <mergeCell ref="B460:B461"/>
    <mergeCell ref="A462:A463"/>
    <mergeCell ref="B462:B463"/>
    <mergeCell ref="B485:D485"/>
    <mergeCell ref="A650:A651"/>
    <mergeCell ref="B650:B651"/>
    <mergeCell ref="A652:A653"/>
    <mergeCell ref="B652:B653"/>
    <mergeCell ref="A654:A655"/>
    <mergeCell ref="B654:B655"/>
    <mergeCell ref="A656:A657"/>
    <mergeCell ref="B656:B657"/>
    <mergeCell ref="A658:A659"/>
    <mergeCell ref="B658:B659"/>
    <mergeCell ref="A612:A613"/>
    <mergeCell ref="B612:B613"/>
    <mergeCell ref="A614:A615"/>
    <mergeCell ref="B614:B615"/>
    <mergeCell ref="A616:A617"/>
  </mergeCells>
  <pageMargins left="0.31496062992125984" right="0.31496062992125984" top="0.39370078740157483" bottom="0.39370078740157483" header="0.47244094488188981" footer="0.31496062992125984"/>
  <pageSetup paperSize="9" scale="39" fitToHeight="0" orientation="portrait" r:id="rId1"/>
  <rowBreaks count="20" manualBreakCount="20">
    <brk id="40" max="9" man="1"/>
    <brk id="88" max="9" man="1"/>
    <brk id="126" max="9" man="1"/>
    <brk id="180" max="9" man="1"/>
    <brk id="218" max="9" man="1"/>
    <brk id="257" max="9" man="1"/>
    <brk id="303" max="9" man="1"/>
    <brk id="331" max="9" man="1"/>
    <brk id="365" max="9" man="1"/>
    <brk id="405" max="9" man="1"/>
    <brk id="445" max="9" man="1"/>
    <brk id="486" max="9" man="1"/>
    <brk id="521" max="9" man="1"/>
    <brk id="538" max="9" man="1"/>
    <brk id="544" max="9" man="1"/>
    <brk id="550" max="9" man="1"/>
    <brk id="557" max="9" man="1"/>
    <brk id="583" max="9" man="1"/>
    <brk id="623" max="9" man="1"/>
    <brk id="663"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2018-10-09T11:17:35Z</dcterms:modified>
</cp:coreProperties>
</file>